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180" windowHeight="11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8" i="1" l="1"/>
  <c r="N124" i="2"/>
  <c r="M124" i="2"/>
  <c r="L124" i="2"/>
  <c r="K124" i="2"/>
  <c r="J124" i="2"/>
  <c r="I124" i="2"/>
  <c r="H124" i="2"/>
  <c r="G124" i="2"/>
  <c r="F124" i="2"/>
  <c r="E124" i="2"/>
  <c r="D124" i="2"/>
  <c r="C124" i="2"/>
  <c r="N122" i="2"/>
  <c r="N123" i="2" s="1"/>
  <c r="M122" i="2"/>
  <c r="M123" i="2" s="1"/>
  <c r="M125" i="2" s="1"/>
  <c r="M121" i="2" s="1"/>
  <c r="L122" i="2"/>
  <c r="L123" i="2" s="1"/>
  <c r="K122" i="2"/>
  <c r="K123" i="2" s="1"/>
  <c r="J122" i="2"/>
  <c r="J123" i="2" s="1"/>
  <c r="I122" i="2"/>
  <c r="I123" i="2" s="1"/>
  <c r="I125" i="2" s="1"/>
  <c r="I121" i="2" s="1"/>
  <c r="H122" i="2"/>
  <c r="H123" i="2" s="1"/>
  <c r="G122" i="2"/>
  <c r="G123" i="2" s="1"/>
  <c r="F122" i="2"/>
  <c r="F123" i="2" s="1"/>
  <c r="E122" i="2"/>
  <c r="E123" i="2" s="1"/>
  <c r="E125" i="2" s="1"/>
  <c r="E121" i="2" s="1"/>
  <c r="D122" i="2"/>
  <c r="D123" i="2" s="1"/>
  <c r="C122" i="2"/>
  <c r="O118" i="2"/>
  <c r="O117" i="2"/>
  <c r="O116" i="2"/>
  <c r="O113" i="2"/>
  <c r="O112" i="2"/>
  <c r="O111" i="2"/>
  <c r="O122" i="2" l="1"/>
  <c r="H125" i="2"/>
  <c r="H121" i="2" s="1"/>
  <c r="D125" i="2"/>
  <c r="D121" i="2" s="1"/>
  <c r="L125" i="2"/>
  <c r="L121" i="2" s="1"/>
  <c r="G125" i="2"/>
  <c r="G121" i="2" s="1"/>
  <c r="K125" i="2"/>
  <c r="K121" i="2" s="1"/>
  <c r="C123" i="2"/>
  <c r="O123" i="2" s="1"/>
  <c r="F125" i="2"/>
  <c r="F121" i="2" s="1"/>
  <c r="J125" i="2"/>
  <c r="J121" i="2" s="1"/>
  <c r="N125" i="2"/>
  <c r="N121" i="2" s="1"/>
  <c r="O124" i="2"/>
  <c r="C125" i="2" l="1"/>
  <c r="C121" i="2" s="1"/>
  <c r="O121" i="2"/>
  <c r="O125" i="2"/>
  <c r="B37" i="1" l="1"/>
  <c r="N106" i="2"/>
  <c r="M106" i="2"/>
  <c r="L106" i="2"/>
  <c r="K106" i="2"/>
  <c r="J106" i="2"/>
  <c r="I106" i="2"/>
  <c r="H106" i="2"/>
  <c r="G106" i="2"/>
  <c r="F106" i="2"/>
  <c r="E106" i="2"/>
  <c r="D106" i="2"/>
  <c r="C106" i="2"/>
  <c r="N104" i="2"/>
  <c r="N105" i="2" s="1"/>
  <c r="M104" i="2"/>
  <c r="M105" i="2" s="1"/>
  <c r="M107" i="2" s="1"/>
  <c r="M103" i="2" s="1"/>
  <c r="L104" i="2"/>
  <c r="L105" i="2" s="1"/>
  <c r="K104" i="2"/>
  <c r="K105" i="2" s="1"/>
  <c r="J104" i="2"/>
  <c r="J105" i="2" s="1"/>
  <c r="I104" i="2"/>
  <c r="I105" i="2" s="1"/>
  <c r="I107" i="2" s="1"/>
  <c r="I103" i="2" s="1"/>
  <c r="H104" i="2"/>
  <c r="H105" i="2" s="1"/>
  <c r="G104" i="2"/>
  <c r="G105" i="2" s="1"/>
  <c r="F104" i="2"/>
  <c r="F105" i="2" s="1"/>
  <c r="E104" i="2"/>
  <c r="E105" i="2" s="1"/>
  <c r="E107" i="2" s="1"/>
  <c r="E103" i="2" s="1"/>
  <c r="D104" i="2"/>
  <c r="D105" i="2" s="1"/>
  <c r="C104" i="2"/>
  <c r="O100" i="2"/>
  <c r="O99" i="2"/>
  <c r="O98" i="2"/>
  <c r="O95" i="2"/>
  <c r="O94" i="2"/>
  <c r="O93" i="2"/>
  <c r="B36" i="1"/>
  <c r="N88" i="2"/>
  <c r="M88" i="2"/>
  <c r="L88" i="2"/>
  <c r="K88" i="2"/>
  <c r="J88" i="2"/>
  <c r="I88" i="2"/>
  <c r="H88" i="2"/>
  <c r="G88" i="2"/>
  <c r="F88" i="2"/>
  <c r="E88" i="2"/>
  <c r="D88" i="2"/>
  <c r="C88" i="2"/>
  <c r="N86" i="2"/>
  <c r="N87" i="2" s="1"/>
  <c r="M86" i="2"/>
  <c r="M87" i="2" s="1"/>
  <c r="M89" i="2" s="1"/>
  <c r="M85" i="2" s="1"/>
  <c r="L86" i="2"/>
  <c r="L87" i="2" s="1"/>
  <c r="K86" i="2"/>
  <c r="K87" i="2" s="1"/>
  <c r="J86" i="2"/>
  <c r="J87" i="2" s="1"/>
  <c r="I86" i="2"/>
  <c r="I87" i="2" s="1"/>
  <c r="I89" i="2" s="1"/>
  <c r="I85" i="2" s="1"/>
  <c r="H86" i="2"/>
  <c r="H87" i="2" s="1"/>
  <c r="G86" i="2"/>
  <c r="G87" i="2" s="1"/>
  <c r="F86" i="2"/>
  <c r="F87" i="2" s="1"/>
  <c r="E86" i="2"/>
  <c r="E87" i="2" s="1"/>
  <c r="E89" i="2" s="1"/>
  <c r="E85" i="2" s="1"/>
  <c r="D86" i="2"/>
  <c r="D87" i="2" s="1"/>
  <c r="C86" i="2"/>
  <c r="O82" i="2"/>
  <c r="O81" i="2"/>
  <c r="O80" i="2"/>
  <c r="O77" i="2"/>
  <c r="O76" i="2"/>
  <c r="O75" i="2"/>
  <c r="B35" i="1"/>
  <c r="N70" i="2"/>
  <c r="M70" i="2"/>
  <c r="L70" i="2"/>
  <c r="K70" i="2"/>
  <c r="J70" i="2"/>
  <c r="I70" i="2"/>
  <c r="H70" i="2"/>
  <c r="G70" i="2"/>
  <c r="F70" i="2"/>
  <c r="E70" i="2"/>
  <c r="D70" i="2"/>
  <c r="C70" i="2"/>
  <c r="N68" i="2"/>
  <c r="N69" i="2" s="1"/>
  <c r="N71" i="2" s="1"/>
  <c r="N67" i="2" s="1"/>
  <c r="M68" i="2"/>
  <c r="M69" i="2" s="1"/>
  <c r="L68" i="2"/>
  <c r="L69" i="2" s="1"/>
  <c r="K68" i="2"/>
  <c r="K69" i="2" s="1"/>
  <c r="J68" i="2"/>
  <c r="J69" i="2" s="1"/>
  <c r="J71" i="2" s="1"/>
  <c r="J67" i="2" s="1"/>
  <c r="I68" i="2"/>
  <c r="I69" i="2" s="1"/>
  <c r="H68" i="2"/>
  <c r="H69" i="2" s="1"/>
  <c r="G68" i="2"/>
  <c r="G69" i="2" s="1"/>
  <c r="F68" i="2"/>
  <c r="F69" i="2" s="1"/>
  <c r="F71" i="2" s="1"/>
  <c r="F67" i="2" s="1"/>
  <c r="E68" i="2"/>
  <c r="E69" i="2" s="1"/>
  <c r="D68" i="2"/>
  <c r="D69" i="2" s="1"/>
  <c r="C68" i="2"/>
  <c r="C69" i="2" s="1"/>
  <c r="O64" i="2"/>
  <c r="O63" i="2"/>
  <c r="O62" i="2"/>
  <c r="O59" i="2"/>
  <c r="O58" i="2"/>
  <c r="O57" i="2"/>
  <c r="N52" i="2"/>
  <c r="M52" i="2"/>
  <c r="L52" i="2"/>
  <c r="K52" i="2"/>
  <c r="J52" i="2"/>
  <c r="I52" i="2"/>
  <c r="H52" i="2"/>
  <c r="G52" i="2"/>
  <c r="F52" i="2"/>
  <c r="E52" i="2"/>
  <c r="D52" i="2"/>
  <c r="C52" i="2"/>
  <c r="N50" i="2"/>
  <c r="N51" i="2" s="1"/>
  <c r="M50" i="2"/>
  <c r="M51" i="2" s="1"/>
  <c r="L50" i="2"/>
  <c r="L51" i="2" s="1"/>
  <c r="K50" i="2"/>
  <c r="K51" i="2" s="1"/>
  <c r="K53" i="2" s="1"/>
  <c r="K49" i="2" s="1"/>
  <c r="J50" i="2"/>
  <c r="J51" i="2" s="1"/>
  <c r="I50" i="2"/>
  <c r="I51" i="2" s="1"/>
  <c r="H50" i="2"/>
  <c r="H51" i="2" s="1"/>
  <c r="G50" i="2"/>
  <c r="G51" i="2" s="1"/>
  <c r="G53" i="2" s="1"/>
  <c r="G49" i="2" s="1"/>
  <c r="F50" i="2"/>
  <c r="F51" i="2" s="1"/>
  <c r="E50" i="2"/>
  <c r="E51" i="2" s="1"/>
  <c r="D50" i="2"/>
  <c r="D51" i="2" s="1"/>
  <c r="C50" i="2"/>
  <c r="C51" i="2" s="1"/>
  <c r="O46" i="2"/>
  <c r="O45" i="2"/>
  <c r="O44" i="2"/>
  <c r="O41" i="2"/>
  <c r="O40" i="2"/>
  <c r="O39" i="2"/>
  <c r="N34" i="2"/>
  <c r="M34" i="2"/>
  <c r="L34" i="2"/>
  <c r="K34" i="2"/>
  <c r="J34" i="2"/>
  <c r="I34" i="2"/>
  <c r="H34" i="2"/>
  <c r="G34" i="2"/>
  <c r="F34" i="2"/>
  <c r="E34" i="2"/>
  <c r="D34" i="2"/>
  <c r="C34" i="2"/>
  <c r="N32" i="2"/>
  <c r="N33" i="2" s="1"/>
  <c r="N35" i="2" s="1"/>
  <c r="N31" i="2" s="1"/>
  <c r="M32" i="2"/>
  <c r="M33" i="2" s="1"/>
  <c r="M35" i="2" s="1"/>
  <c r="M31" i="2" s="1"/>
  <c r="L32" i="2"/>
  <c r="L33" i="2" s="1"/>
  <c r="K32" i="2"/>
  <c r="K33" i="2" s="1"/>
  <c r="J32" i="2"/>
  <c r="J33" i="2" s="1"/>
  <c r="J35" i="2" s="1"/>
  <c r="J31" i="2" s="1"/>
  <c r="I32" i="2"/>
  <c r="I33" i="2" s="1"/>
  <c r="I35" i="2" s="1"/>
  <c r="I31" i="2" s="1"/>
  <c r="H32" i="2"/>
  <c r="H33" i="2" s="1"/>
  <c r="G32" i="2"/>
  <c r="G33" i="2" s="1"/>
  <c r="F32" i="2"/>
  <c r="F33" i="2" s="1"/>
  <c r="F35" i="2" s="1"/>
  <c r="F31" i="2" s="1"/>
  <c r="E32" i="2"/>
  <c r="E33" i="2" s="1"/>
  <c r="E35" i="2" s="1"/>
  <c r="E31" i="2" s="1"/>
  <c r="D32" i="2"/>
  <c r="D33" i="2" s="1"/>
  <c r="C32" i="2"/>
  <c r="C33" i="2" s="1"/>
  <c r="O28" i="2"/>
  <c r="O27" i="2"/>
  <c r="O26" i="2"/>
  <c r="O23" i="2"/>
  <c r="O22" i="2"/>
  <c r="O21" i="2"/>
  <c r="D14" i="2"/>
  <c r="E14" i="2"/>
  <c r="F14" i="2"/>
  <c r="G14" i="2"/>
  <c r="C14" i="2"/>
  <c r="O104" i="2" l="1"/>
  <c r="F107" i="2"/>
  <c r="F103" i="2" s="1"/>
  <c r="J107" i="2"/>
  <c r="J103" i="2" s="1"/>
  <c r="N107" i="2"/>
  <c r="N103" i="2" s="1"/>
  <c r="G107" i="2"/>
  <c r="G103" i="2" s="1"/>
  <c r="K107" i="2"/>
  <c r="K103" i="2" s="1"/>
  <c r="C105" i="2"/>
  <c r="O105" i="2" s="1"/>
  <c r="D107" i="2"/>
  <c r="D103" i="2" s="1"/>
  <c r="H107" i="2"/>
  <c r="H103" i="2" s="1"/>
  <c r="L107" i="2"/>
  <c r="L103" i="2" s="1"/>
  <c r="O106" i="2"/>
  <c r="F89" i="2"/>
  <c r="F85" i="2" s="1"/>
  <c r="J89" i="2"/>
  <c r="J85" i="2" s="1"/>
  <c r="N89" i="2"/>
  <c r="N85" i="2" s="1"/>
  <c r="G89" i="2"/>
  <c r="G85" i="2" s="1"/>
  <c r="K89" i="2"/>
  <c r="K85" i="2" s="1"/>
  <c r="O86" i="2"/>
  <c r="C87" i="2"/>
  <c r="C89" i="2" s="1"/>
  <c r="C85" i="2" s="1"/>
  <c r="D89" i="2"/>
  <c r="D85" i="2" s="1"/>
  <c r="H89" i="2"/>
  <c r="H85" i="2" s="1"/>
  <c r="L89" i="2"/>
  <c r="L85" i="2" s="1"/>
  <c r="O88" i="2"/>
  <c r="E71" i="2"/>
  <c r="E67" i="2" s="1"/>
  <c r="I71" i="2"/>
  <c r="I67" i="2" s="1"/>
  <c r="M71" i="2"/>
  <c r="M67" i="2" s="1"/>
  <c r="O69" i="2"/>
  <c r="D71" i="2"/>
  <c r="D67" i="2" s="1"/>
  <c r="H71" i="2"/>
  <c r="H67" i="2" s="1"/>
  <c r="L71" i="2"/>
  <c r="L67" i="2" s="1"/>
  <c r="C71" i="2"/>
  <c r="G71" i="2"/>
  <c r="G67" i="2" s="1"/>
  <c r="K71" i="2"/>
  <c r="K67" i="2" s="1"/>
  <c r="O68" i="2"/>
  <c r="O70" i="2"/>
  <c r="D53" i="2"/>
  <c r="D49" i="2" s="1"/>
  <c r="H53" i="2"/>
  <c r="H49" i="2" s="1"/>
  <c r="L53" i="2"/>
  <c r="L49" i="2" s="1"/>
  <c r="O52" i="2"/>
  <c r="E53" i="2"/>
  <c r="E49" i="2" s="1"/>
  <c r="I53" i="2"/>
  <c r="I49" i="2" s="1"/>
  <c r="M53" i="2"/>
  <c r="M49" i="2" s="1"/>
  <c r="F53" i="2"/>
  <c r="F49" i="2" s="1"/>
  <c r="J53" i="2"/>
  <c r="J49" i="2" s="1"/>
  <c r="N53" i="2"/>
  <c r="N49" i="2" s="1"/>
  <c r="C53" i="2"/>
  <c r="O51" i="2"/>
  <c r="B34" i="1" s="1"/>
  <c r="O50" i="2"/>
  <c r="C35" i="2"/>
  <c r="C31" i="2" s="1"/>
  <c r="G35" i="2"/>
  <c r="G31" i="2" s="1"/>
  <c r="K35" i="2"/>
  <c r="K31" i="2" s="1"/>
  <c r="D35" i="2"/>
  <c r="D31" i="2" s="1"/>
  <c r="H35" i="2"/>
  <c r="H31" i="2" s="1"/>
  <c r="L35" i="2"/>
  <c r="L31" i="2" s="1"/>
  <c r="O33" i="2"/>
  <c r="B33" i="1" s="1"/>
  <c r="O32" i="2"/>
  <c r="O34" i="2"/>
  <c r="C107" i="2" l="1"/>
  <c r="O87" i="2"/>
  <c r="O85" i="2"/>
  <c r="O89" i="2"/>
  <c r="O71" i="2"/>
  <c r="C67" i="2"/>
  <c r="O67" i="2" s="1"/>
  <c r="O35" i="2"/>
  <c r="O53" i="2"/>
  <c r="C49" i="2"/>
  <c r="O49" i="2" s="1"/>
  <c r="O31" i="2"/>
  <c r="O107" i="2" l="1"/>
  <c r="C103" i="2"/>
  <c r="O103" i="2" s="1"/>
  <c r="M20" i="1" l="1"/>
  <c r="M19" i="1"/>
  <c r="M18" i="1"/>
  <c r="M17" i="1"/>
  <c r="M16" i="1"/>
  <c r="M15" i="1"/>
  <c r="M14" i="1"/>
  <c r="M13" i="1"/>
  <c r="M12" i="1"/>
  <c r="M11" i="1"/>
  <c r="M10" i="1"/>
  <c r="M8" i="1" s="1"/>
  <c r="M9" i="1"/>
  <c r="M7" i="1"/>
  <c r="M6" i="1"/>
  <c r="M5" i="1" s="1"/>
  <c r="M4" i="1"/>
  <c r="M3" i="1"/>
  <c r="J20" i="1"/>
  <c r="J19" i="1"/>
  <c r="J18" i="1"/>
  <c r="J17" i="1"/>
  <c r="J16" i="1"/>
  <c r="J15" i="1"/>
  <c r="J14" i="1"/>
  <c r="J13" i="1"/>
  <c r="J12" i="1"/>
  <c r="J11" i="1"/>
  <c r="J10" i="1"/>
  <c r="J8" i="1" s="1"/>
  <c r="J9" i="1"/>
  <c r="J7" i="1"/>
  <c r="J6" i="1"/>
  <c r="J5" i="1" s="1"/>
  <c r="J4" i="1"/>
  <c r="J3" i="1"/>
  <c r="G20" i="1"/>
  <c r="G19" i="1"/>
  <c r="G18" i="1"/>
  <c r="G17" i="1"/>
  <c r="G16" i="1"/>
  <c r="G15" i="1"/>
  <c r="G14" i="1"/>
  <c r="G13" i="1"/>
  <c r="G12" i="1"/>
  <c r="G11" i="1"/>
  <c r="G10" i="1"/>
  <c r="G8" i="1" s="1"/>
  <c r="G9" i="1"/>
  <c r="G7" i="1"/>
  <c r="G6" i="1"/>
  <c r="G5" i="1" s="1"/>
  <c r="G4" i="1"/>
  <c r="G3" i="1"/>
  <c r="B10" i="1"/>
  <c r="L8" i="1"/>
  <c r="K8" i="1"/>
  <c r="I8" i="1"/>
  <c r="H8" i="1"/>
  <c r="F8" i="1"/>
  <c r="E8" i="1"/>
  <c r="C8" i="1"/>
  <c r="B8" i="1"/>
  <c r="D10" i="1"/>
  <c r="D9" i="1"/>
  <c r="D8" i="1" s="1"/>
  <c r="D13" i="1" l="1"/>
  <c r="D12" i="1"/>
  <c r="L11" i="1"/>
  <c r="K11" i="1"/>
  <c r="I11" i="1"/>
  <c r="H11" i="1"/>
  <c r="F11" i="1"/>
  <c r="E11" i="1"/>
  <c r="C11" i="1"/>
  <c r="B11" i="1"/>
  <c r="D20" i="1"/>
  <c r="D19" i="1"/>
  <c r="D18" i="1"/>
  <c r="D17" i="1"/>
  <c r="D16" i="1"/>
  <c r="D15" i="1"/>
  <c r="D14" i="1"/>
  <c r="D4" i="1"/>
  <c r="D7" i="1"/>
  <c r="D6" i="1"/>
  <c r="L5" i="1"/>
  <c r="K5" i="1"/>
  <c r="I5" i="1"/>
  <c r="H5" i="1"/>
  <c r="F5" i="1"/>
  <c r="E5" i="1"/>
  <c r="C5" i="1"/>
  <c r="B5" i="1"/>
  <c r="L3" i="1"/>
  <c r="K3" i="1"/>
  <c r="I3" i="1"/>
  <c r="H3" i="1"/>
  <c r="F3" i="1"/>
  <c r="E3" i="1"/>
  <c r="C3" i="1"/>
  <c r="D3" i="1"/>
  <c r="B3" i="1"/>
  <c r="D11" i="1" l="1"/>
  <c r="D5" i="1"/>
  <c r="F15" i="2"/>
  <c r="D16" i="2"/>
  <c r="C16" i="2"/>
  <c r="I14" i="2"/>
  <c r="J14" i="2"/>
  <c r="K14" i="2"/>
  <c r="L14" i="2"/>
  <c r="M14" i="2"/>
  <c r="N14" i="2"/>
  <c r="C15" i="2"/>
  <c r="C17" i="2" l="1"/>
  <c r="C13" i="2" s="1"/>
  <c r="N16" i="2"/>
  <c r="G15" i="2"/>
  <c r="D15" i="2"/>
  <c r="D17" i="2" s="1"/>
  <c r="D13" i="2" s="1"/>
  <c r="E15" i="2"/>
  <c r="K15" i="2"/>
  <c r="J16" i="2"/>
  <c r="I15" i="2"/>
  <c r="F16" i="2"/>
  <c r="F17" i="2" s="1"/>
  <c r="F13" i="2" s="1"/>
  <c r="M16" i="2"/>
  <c r="I16" i="2"/>
  <c r="E16" i="2"/>
  <c r="O5" i="2"/>
  <c r="K16" i="2"/>
  <c r="M15" i="2"/>
  <c r="G16" i="2"/>
  <c r="O4" i="2"/>
  <c r="H14" i="2" l="1"/>
  <c r="H15" i="2" s="1"/>
  <c r="M17" i="2"/>
  <c r="M13" i="2" s="1"/>
  <c r="K17" i="2"/>
  <c r="K13" i="2" s="1"/>
  <c r="E17" i="2"/>
  <c r="E13" i="2" s="1"/>
  <c r="G17" i="2"/>
  <c r="G13" i="2" s="1"/>
  <c r="I17" i="2"/>
  <c r="I13" i="2" s="1"/>
  <c r="O9" i="2"/>
  <c r="L16" i="2"/>
  <c r="N15" i="2"/>
  <c r="N17" i="2" s="1"/>
  <c r="N13" i="2" s="1"/>
  <c r="J15" i="2"/>
  <c r="J17" i="2" s="1"/>
  <c r="J13" i="2" s="1"/>
  <c r="L15" i="2"/>
  <c r="O3" i="2"/>
  <c r="L17" i="2" l="1"/>
  <c r="L13" i="2" s="1"/>
  <c r="O15" i="2"/>
  <c r="B32" i="1" s="1"/>
  <c r="H16" i="2"/>
  <c r="O10" i="2"/>
  <c r="O14" i="2"/>
  <c r="O16" i="2" l="1"/>
  <c r="H17" i="2"/>
  <c r="O8" i="2"/>
  <c r="O17" i="2" l="1"/>
  <c r="H13" i="2"/>
  <c r="O13" i="2" s="1"/>
  <c r="D29" i="1" l="1"/>
  <c r="D28" i="1"/>
  <c r="D27" i="1"/>
  <c r="D26" i="1"/>
  <c r="D25" i="1"/>
</calcChain>
</file>

<file path=xl/sharedStrings.xml><?xml version="1.0" encoding="utf-8"?>
<sst xmlns="http://schemas.openxmlformats.org/spreadsheetml/2006/main" count="430" uniqueCount="68">
  <si>
    <t>Row Labels</t>
  </si>
  <si>
    <t>FY17 
ACTUALS</t>
  </si>
  <si>
    <t>HARBORMASTER</t>
  </si>
  <si>
    <t>MARINA OPERATIONS PROGRAM</t>
  </si>
  <si>
    <t>SALARY/WAGES-TEMP.</t>
  </si>
  <si>
    <t>MOORING PROGRAMS</t>
  </si>
  <si>
    <t>WATERWAY SAFETY PROGRAM</t>
  </si>
  <si>
    <t>NATURAL RESOURCES</t>
  </si>
  <si>
    <t>SANDY NECK OPERATIONS</t>
  </si>
  <si>
    <t>SHELLFISH PROGRAMS</t>
  </si>
  <si>
    <t>FY17 
ORG.</t>
  </si>
  <si>
    <t xml:space="preserve">FY17 
VARIANCE </t>
  </si>
  <si>
    <t>FY18 
ORG.</t>
  </si>
  <si>
    <t>FY18 
ACTUALS</t>
  </si>
  <si>
    <t xml:space="preserve">FY18 
VARIANCE </t>
  </si>
  <si>
    <t>FY19 
ORG.</t>
  </si>
  <si>
    <t>FY19 
ACTUALS</t>
  </si>
  <si>
    <t xml:space="preserve">FY19 
VARIANCE </t>
  </si>
  <si>
    <t>FY20 
ORG.</t>
  </si>
  <si>
    <t>FY20 
ACTUALS</t>
  </si>
  <si>
    <t>FY20 
VARIANCE</t>
  </si>
  <si>
    <t>FY 2020</t>
  </si>
  <si>
    <t>FY 2019</t>
  </si>
  <si>
    <t>Minimum wage</t>
  </si>
  <si>
    <t>Date</t>
  </si>
  <si>
    <t>Change</t>
  </si>
  <si>
    <t>Min Wage</t>
  </si>
  <si>
    <t>MARINA</t>
  </si>
  <si>
    <t>SANDY NECK</t>
  </si>
  <si>
    <t>AVG. VAR.</t>
  </si>
  <si>
    <t xml:space="preserve">Jul 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</si>
  <si>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</si>
  <si>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</si>
  <si>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</si>
  <si>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</si>
  <si>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</si>
  <si>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</si>
  <si>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</si>
  <si>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</si>
  <si>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</si>
  <si>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</si>
  <si>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</si>
  <si>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Total </t>
  </si>
  <si>
    <t>Avg Rate</t>
  </si>
  <si>
    <t>Hrs</t>
  </si>
  <si>
    <t xml:space="preserve">Cost </t>
  </si>
  <si>
    <t>Min Wage Impact</t>
  </si>
  <si>
    <t>ADULT SOCIAL DAY PROGRAM</t>
  </si>
  <si>
    <t>ACTIVITY PROGRAM</t>
  </si>
  <si>
    <t>AQUATICS PROGRAM</t>
  </si>
  <si>
    <t>SENIOR SERVICES</t>
  </si>
  <si>
    <t>RECREATION SERVICES</t>
  </si>
  <si>
    <t>HYCC</t>
  </si>
  <si>
    <t>RECREATION</t>
  </si>
  <si>
    <t>CUSTODIAN</t>
  </si>
  <si>
    <t>GOLF COURSE</t>
  </si>
  <si>
    <t>OPERATIONS</t>
  </si>
  <si>
    <t>MAINTENANCE</t>
  </si>
  <si>
    <t>GENERAL FUND: WATER WAY SAFETY</t>
  </si>
  <si>
    <t>AVERAGE</t>
  </si>
  <si>
    <t>WATERWAY SAFETY</t>
  </si>
  <si>
    <t>FY 2022</t>
  </si>
  <si>
    <t>GENERAL FUND: MOORINGS</t>
  </si>
  <si>
    <t>FY 2022 EST.</t>
  </si>
  <si>
    <t>MOORINGS</t>
  </si>
  <si>
    <t>AQUATICS</t>
  </si>
  <si>
    <t>HYCC RECREATION</t>
  </si>
  <si>
    <t>HYCC - RECREATION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</si>
</sst>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6" formatCode="0.00\ &quot;avg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141414"/>
      <name val="Calibri"/>
      <family val="2"/>
      <scheme val="minor"/>
    </font>
    <font>
      <b/>
      <sz val="11"/>
      <color rgb="FF141414"/>
      <name val="Calibri"/>
      <family val="2"/>
      <scheme val="minor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-0.2499465926084170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9" xfId="0" applyFont="1" applyFill="1" applyBorder="1"/>
    <xf numFmtId="0" fontId="2" fillId="0" borderId="10" xfId="0" applyFont="1" applyBorder="1" applyAlignment="1">
      <alignment horizontal="left"/>
    </xf>
    <xf numFmtId="0" fontId="0" fillId="0" borderId="11" xfId="0" applyBorder="1" applyAlignment="1">
      <alignment horizontal="left" indent="2"/>
    </xf>
    <xf numFmtId="43" fontId="0" fillId="0" borderId="0" xfId="1" applyFont="1"/>
    <xf numFmtId="44" fontId="0" fillId="0" borderId="0" xfId="0" applyNumberFormat="1"/>
    <xf numFmtId="0" fontId="5" fillId="0" borderId="12" xfId="3" applyFont="1" applyBorder="1" applyAlignment="1">
      <alignment horizontal="center" vertical="center" wrapText="1"/>
    </xf>
    <xf numFmtId="15" fontId="4" fillId="0" borderId="12" xfId="3" applyNumberFormat="1" applyFont="1" applyBorder="1" applyAlignment="1">
      <alignment vertical="center" wrapText="1"/>
    </xf>
    <xf numFmtId="8" fontId="4" fillId="0" borderId="12" xfId="3" applyNumberFormat="1" applyFont="1" applyBorder="1" applyAlignment="1">
      <alignment vertical="center" wrapText="1"/>
    </xf>
    <xf numFmtId="15" fontId="4" fillId="3" borderId="12" xfId="3" applyNumberFormat="1" applyFont="1" applyFill="1" applyBorder="1" applyAlignment="1">
      <alignment vertical="center" wrapText="1"/>
    </xf>
    <xf numFmtId="8" fontId="4" fillId="3" borderId="12" xfId="3" applyNumberFormat="1" applyFont="1" applyFill="1" applyBorder="1" applyAlignment="1">
      <alignment vertical="center" wrapText="1"/>
    </xf>
    <xf numFmtId="43" fontId="6" fillId="4" borderId="13" xfId="1" applyFont="1" applyFill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left"/>
    </xf>
    <xf numFmtId="44" fontId="3" fillId="0" borderId="14" xfId="2" applyFont="1" applyBorder="1"/>
    <xf numFmtId="166" fontId="3" fillId="5" borderId="0" xfId="1" applyNumberFormat="1" applyFont="1" applyFill="1" applyBorder="1"/>
    <xf numFmtId="0" fontId="3" fillId="0" borderId="0" xfId="0" applyFont="1" applyBorder="1"/>
    <xf numFmtId="43" fontId="3" fillId="0" borderId="14" xfId="1" applyFont="1" applyBorder="1"/>
    <xf numFmtId="43" fontId="3" fillId="5" borderId="0" xfId="1" applyFont="1" applyFill="1" applyBorder="1"/>
    <xf numFmtId="44" fontId="3" fillId="0" borderId="15" xfId="2" applyFont="1" applyBorder="1"/>
    <xf numFmtId="44" fontId="3" fillId="5" borderId="16" xfId="2" applyFont="1" applyFill="1" applyBorder="1"/>
    <xf numFmtId="43" fontId="3" fillId="3" borderId="14" xfId="1" applyFont="1" applyFill="1" applyBorder="1"/>
    <xf numFmtId="44" fontId="3" fillId="0" borderId="17" xfId="2" applyFont="1" applyBorder="1"/>
    <xf numFmtId="44" fontId="3" fillId="5" borderId="0" xfId="2" applyFont="1" applyFill="1" applyBorder="1"/>
    <xf numFmtId="44" fontId="3" fillId="0" borderId="0" xfId="2" applyFont="1" applyBorder="1"/>
    <xf numFmtId="0" fontId="0" fillId="0" borderId="11" xfId="0" applyFont="1" applyBorder="1" applyAlignment="1">
      <alignment horizontal="left" indent="1"/>
    </xf>
    <xf numFmtId="0" fontId="0" fillId="0" borderId="0" xfId="0" applyFont="1"/>
    <xf numFmtId="164" fontId="0" fillId="0" borderId="0" xfId="1" applyNumberFormat="1" applyFont="1" applyBorder="1"/>
    <xf numFmtId="164" fontId="0" fillId="0" borderId="0" xfId="1" applyNumberFormat="1" applyFont="1"/>
    <xf numFmtId="164" fontId="2" fillId="0" borderId="1" xfId="1" applyNumberFormat="1" applyFont="1" applyBorder="1"/>
    <xf numFmtId="164" fontId="0" fillId="0" borderId="0" xfId="1" applyNumberFormat="1" applyFont="1" applyFill="1" applyBorder="1"/>
    <xf numFmtId="164" fontId="2" fillId="0" borderId="1" xfId="1" applyNumberFormat="1" applyFont="1" applyFill="1" applyBorder="1"/>
    <xf numFmtId="0" fontId="5" fillId="0" borderId="12" xfId="3" applyFont="1" applyBorder="1" applyAlignment="1">
      <alignment horizontal="center" vertical="center"/>
    </xf>
    <xf numFmtId="0" fontId="6" fillId="4" borderId="13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43" fontId="0" fillId="0" borderId="7" xfId="1" applyFont="1" applyBorder="1"/>
    <xf numFmtId="43" fontId="0" fillId="0" borderId="0" xfId="1" applyFont="1" applyBorder="1"/>
    <xf numFmtId="43" fontId="0" fillId="0" borderId="8" xfId="1" applyFont="1" applyBorder="1"/>
    <xf numFmtId="43" fontId="2" fillId="0" borderId="5" xfId="1" applyFont="1" applyBorder="1"/>
    <xf numFmtId="43" fontId="2" fillId="0" borderId="1" xfId="1" applyFont="1" applyBorder="1"/>
    <xf numFmtId="43" fontId="2" fillId="0" borderId="6" xfId="1" applyFont="1" applyBorder="1"/>
    <xf numFmtId="43" fontId="0" fillId="0" borderId="7" xfId="1" applyFont="1" applyFill="1" applyBorder="1"/>
    <xf numFmtId="43" fontId="0" fillId="0" borderId="0" xfId="1" applyFont="1" applyFill="1" applyBorder="1"/>
    <xf numFmtId="43" fontId="2" fillId="0" borderId="5" xfId="1" applyFont="1" applyFill="1" applyBorder="1"/>
    <xf numFmtId="43" fontId="2" fillId="0" borderId="1" xfId="1" applyFont="1" applyFill="1" applyBorder="1"/>
    <xf numFmtId="44" fontId="3" fillId="6" borderId="0" xfId="2" applyFont="1" applyFill="1" applyBorder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zoomScale="80" zoomScaleNormal="80" workbookViewId="0">
      <selection activeCell="B39" sqref="B39"/>
    </sheetView>
  </sheetViews>
  <sheetFormatPr defaultRowHeight="15" x14ac:dyDescent="0.25"/>
  <cols>
    <col min="1" max="1" width="37.28515625" bestFit="1" customWidth="1"/>
    <col min="2" max="2" width="12.28515625" bestFit="1" customWidth="1"/>
    <col min="3" max="4" width="13.5703125" bestFit="1" customWidth="1"/>
    <col min="5" max="5" width="12.28515625" style="7" bestFit="1" customWidth="1"/>
    <col min="6" max="7" width="13.5703125" style="7" bestFit="1" customWidth="1"/>
    <col min="8" max="9" width="12.28515625" style="7" bestFit="1" customWidth="1"/>
    <col min="10" max="10" width="13" style="7" bestFit="1" customWidth="1"/>
    <col min="11" max="12" width="12.42578125" style="7" bestFit="1" customWidth="1"/>
    <col min="13" max="13" width="12.28515625" style="7" bestFit="1" customWidth="1"/>
    <col min="14" max="14" width="0.7109375" customWidth="1"/>
    <col min="15" max="15" width="10.5703125" bestFit="1" customWidth="1"/>
  </cols>
  <sheetData>
    <row r="1" spans="1:15" ht="30" x14ac:dyDescent="0.25">
      <c r="A1" s="4" t="s">
        <v>0</v>
      </c>
      <c r="B1" s="37" t="s">
        <v>10</v>
      </c>
      <c r="C1" s="38" t="s">
        <v>1</v>
      </c>
      <c r="D1" s="39" t="s">
        <v>11</v>
      </c>
      <c r="E1" s="37" t="s">
        <v>12</v>
      </c>
      <c r="F1" s="38" t="s">
        <v>13</v>
      </c>
      <c r="G1" s="39" t="s">
        <v>14</v>
      </c>
      <c r="H1" s="37" t="s">
        <v>15</v>
      </c>
      <c r="I1" s="38" t="s">
        <v>16</v>
      </c>
      <c r="J1" s="39" t="s">
        <v>17</v>
      </c>
      <c r="K1" s="37" t="s">
        <v>18</v>
      </c>
      <c r="L1" s="38" t="s">
        <v>19</v>
      </c>
      <c r="M1" s="39" t="s">
        <v>20</v>
      </c>
      <c r="O1" s="3" t="s">
        <v>29</v>
      </c>
    </row>
    <row r="2" spans="1:15" x14ac:dyDescent="0.25">
      <c r="A2" s="6" t="s">
        <v>4</v>
      </c>
      <c r="B2" s="40"/>
      <c r="C2" s="41"/>
      <c r="D2" s="42"/>
      <c r="E2" s="40"/>
      <c r="F2" s="41"/>
      <c r="G2" s="42"/>
      <c r="H2" s="40"/>
      <c r="I2" s="41"/>
      <c r="J2" s="42"/>
      <c r="K2" s="40"/>
      <c r="L2" s="41"/>
      <c r="M2" s="42"/>
      <c r="N2" s="31"/>
      <c r="O2" s="30"/>
    </row>
    <row r="3" spans="1:15" x14ac:dyDescent="0.25">
      <c r="A3" s="5" t="s">
        <v>50</v>
      </c>
      <c r="B3" s="43">
        <f>SUM(B4)</f>
        <v>0</v>
      </c>
      <c r="C3" s="44">
        <f t="shared" ref="C3:D3" si="0">SUM(C4)</f>
        <v>18131.099999999999</v>
      </c>
      <c r="D3" s="45">
        <f t="shared" si="0"/>
        <v>-18131.099999999999</v>
      </c>
      <c r="E3" s="43">
        <f>SUM(E4)</f>
        <v>0</v>
      </c>
      <c r="F3" s="44">
        <f t="shared" ref="F3:G3" si="1">SUM(F4)</f>
        <v>107.29</v>
      </c>
      <c r="G3" s="45">
        <f t="shared" si="1"/>
        <v>-107.29</v>
      </c>
      <c r="H3" s="43">
        <f>SUM(H4)</f>
        <v>0</v>
      </c>
      <c r="I3" s="44">
        <f t="shared" ref="I3:J3" si="2">SUM(I4)</f>
        <v>107.08</v>
      </c>
      <c r="J3" s="45">
        <f t="shared" si="2"/>
        <v>-107.08</v>
      </c>
      <c r="K3" s="43">
        <f>SUM(K4)</f>
        <v>0</v>
      </c>
      <c r="L3" s="44">
        <f t="shared" ref="L3:M3" si="3">SUM(L4)</f>
        <v>156.99</v>
      </c>
      <c r="M3" s="45">
        <f t="shared" si="3"/>
        <v>-156.99</v>
      </c>
      <c r="N3" s="31"/>
      <c r="O3" s="32"/>
    </row>
    <row r="4" spans="1:15" x14ac:dyDescent="0.25">
      <c r="A4" s="28" t="s">
        <v>47</v>
      </c>
      <c r="B4" s="40">
        <v>0</v>
      </c>
      <c r="C4" s="7">
        <v>18131.099999999999</v>
      </c>
      <c r="D4" s="42">
        <f>+B4-C4</f>
        <v>-18131.099999999999</v>
      </c>
      <c r="E4" s="40">
        <v>0</v>
      </c>
      <c r="F4" s="7">
        <v>107.29</v>
      </c>
      <c r="G4" s="42">
        <f>+E4-F4</f>
        <v>-107.29</v>
      </c>
      <c r="H4" s="40">
        <v>0</v>
      </c>
      <c r="I4" s="7">
        <v>107.08</v>
      </c>
      <c r="J4" s="42">
        <f>+H4-I4</f>
        <v>-107.08</v>
      </c>
      <c r="K4" s="40">
        <v>0</v>
      </c>
      <c r="L4" s="7">
        <v>156.99</v>
      </c>
      <c r="M4" s="42">
        <f>+K4-L4</f>
        <v>-156.99</v>
      </c>
      <c r="N4" s="31"/>
      <c r="O4" s="30"/>
    </row>
    <row r="5" spans="1:15" x14ac:dyDescent="0.25">
      <c r="A5" s="5" t="s">
        <v>51</v>
      </c>
      <c r="B5" s="43">
        <f>SUM(B6:B7)</f>
        <v>896380</v>
      </c>
      <c r="C5" s="44">
        <f t="shared" ref="C5:D5" si="4">SUM(C6:C7)</f>
        <v>800156.6100000001</v>
      </c>
      <c r="D5" s="45">
        <f t="shared" si="4"/>
        <v>96223.389999999956</v>
      </c>
      <c r="E5" s="43">
        <f>SUM(E6:E7)</f>
        <v>915840</v>
      </c>
      <c r="F5" s="44">
        <f t="shared" ref="F5:G5" si="5">SUM(F6:F7)</f>
        <v>862861.32000000007</v>
      </c>
      <c r="G5" s="45">
        <f t="shared" si="5"/>
        <v>52978.679999999993</v>
      </c>
      <c r="H5" s="43">
        <f>SUM(H6:H7)</f>
        <v>915840</v>
      </c>
      <c r="I5" s="44">
        <f t="shared" ref="I5:J5" si="6">SUM(I6:I7)</f>
        <v>922116.84</v>
      </c>
      <c r="J5" s="45">
        <f t="shared" si="6"/>
        <v>-6276.8399999999965</v>
      </c>
      <c r="K5" s="43">
        <f>SUM(K6:K7)</f>
        <v>986340</v>
      </c>
      <c r="L5" s="44">
        <f t="shared" ref="L5:M5" si="7">SUM(L6:L7)</f>
        <v>824004.87</v>
      </c>
      <c r="M5" s="45">
        <f t="shared" si="7"/>
        <v>162335.12999999998</v>
      </c>
      <c r="N5" s="31"/>
      <c r="O5" s="32"/>
    </row>
    <row r="6" spans="1:15" x14ac:dyDescent="0.25">
      <c r="A6" s="28" t="s">
        <v>48</v>
      </c>
      <c r="B6" s="40">
        <v>133212</v>
      </c>
      <c r="C6" s="7">
        <v>125365.93</v>
      </c>
      <c r="D6" s="42">
        <f>+B6-C6</f>
        <v>7846.070000000007</v>
      </c>
      <c r="E6" s="40">
        <v>143672</v>
      </c>
      <c r="F6" s="7">
        <v>160443.69</v>
      </c>
      <c r="G6" s="42">
        <f>+E6-F6</f>
        <v>-16771.690000000002</v>
      </c>
      <c r="H6" s="40">
        <v>143672</v>
      </c>
      <c r="I6" s="7">
        <v>145925.09</v>
      </c>
      <c r="J6" s="42">
        <f>+H6-I6</f>
        <v>-2253.0899999999965</v>
      </c>
      <c r="K6" s="40">
        <v>160338</v>
      </c>
      <c r="L6" s="7">
        <v>125648.09</v>
      </c>
      <c r="M6" s="42">
        <f>+K6-L6</f>
        <v>34689.910000000003</v>
      </c>
      <c r="N6" s="31"/>
      <c r="O6" s="30"/>
    </row>
    <row r="7" spans="1:15" x14ac:dyDescent="0.25">
      <c r="A7" s="28" t="s">
        <v>49</v>
      </c>
      <c r="B7" s="40">
        <v>763168</v>
      </c>
      <c r="C7" s="7">
        <v>674790.68</v>
      </c>
      <c r="D7" s="42">
        <f>+B7-C7</f>
        <v>88377.319999999949</v>
      </c>
      <c r="E7" s="40">
        <v>772168</v>
      </c>
      <c r="F7" s="7">
        <v>702417.63</v>
      </c>
      <c r="G7" s="42">
        <f>+E7-F7</f>
        <v>69750.37</v>
      </c>
      <c r="H7" s="40">
        <v>772168</v>
      </c>
      <c r="I7" s="7">
        <v>776191.75</v>
      </c>
      <c r="J7" s="42">
        <f>+H7-I7</f>
        <v>-4023.75</v>
      </c>
      <c r="K7" s="40">
        <v>826002</v>
      </c>
      <c r="L7" s="7">
        <v>698356.78</v>
      </c>
      <c r="M7" s="42">
        <f>+K7-L7</f>
        <v>127645.21999999997</v>
      </c>
      <c r="N7" s="31"/>
      <c r="O7" s="30"/>
    </row>
    <row r="8" spans="1:15" x14ac:dyDescent="0.25">
      <c r="A8" s="5" t="s">
        <v>52</v>
      </c>
      <c r="B8" s="43">
        <f>SUM(B9:B10)</f>
        <v>174000</v>
      </c>
      <c r="C8" s="44">
        <f t="shared" ref="C8:D8" si="8">SUM(C9:C10)</f>
        <v>181851.2</v>
      </c>
      <c r="D8" s="45">
        <f t="shared" si="8"/>
        <v>-7851.2000000000116</v>
      </c>
      <c r="E8" s="43">
        <f>SUM(E9:E10)</f>
        <v>204332</v>
      </c>
      <c r="F8" s="44">
        <f t="shared" ref="F8:G8" si="9">SUM(F9:F10)</f>
        <v>242598.18</v>
      </c>
      <c r="G8" s="45">
        <f t="shared" si="9"/>
        <v>-38266.179999999993</v>
      </c>
      <c r="H8" s="43">
        <f>SUM(H9:H10)</f>
        <v>230332</v>
      </c>
      <c r="I8" s="44">
        <f t="shared" ref="I8:M8" si="10">SUM(I9:I10)</f>
        <v>245687.86</v>
      </c>
      <c r="J8" s="45">
        <f t="shared" si="10"/>
        <v>-15355.859999999986</v>
      </c>
      <c r="K8" s="43">
        <f>SUM(K9:K10)</f>
        <v>245923</v>
      </c>
      <c r="L8" s="44">
        <f t="shared" si="10"/>
        <v>191910.25</v>
      </c>
      <c r="M8" s="45">
        <f t="shared" si="10"/>
        <v>54012.749999999993</v>
      </c>
      <c r="N8" s="31"/>
      <c r="O8" s="32"/>
    </row>
    <row r="9" spans="1:15" s="29" customFormat="1" x14ac:dyDescent="0.25">
      <c r="A9" s="28" t="s">
        <v>53</v>
      </c>
      <c r="B9" s="40">
        <v>90000</v>
      </c>
      <c r="C9" s="7">
        <v>79265.63</v>
      </c>
      <c r="D9" s="42">
        <f t="shared" ref="D9:D10" si="11">+B9-C9</f>
        <v>10734.369999999995</v>
      </c>
      <c r="E9" s="46">
        <v>160000</v>
      </c>
      <c r="F9" s="7">
        <v>191920.18</v>
      </c>
      <c r="G9" s="42">
        <f t="shared" ref="G9:G10" si="12">+E9-F9</f>
        <v>-31920.179999999993</v>
      </c>
      <c r="H9" s="46">
        <v>190000</v>
      </c>
      <c r="I9" s="7">
        <v>204206.36</v>
      </c>
      <c r="J9" s="42">
        <f t="shared" ref="J9:J10" si="13">+H9-I9</f>
        <v>-14206.359999999986</v>
      </c>
      <c r="K9" s="7">
        <v>201745</v>
      </c>
      <c r="L9" s="7">
        <v>151515.48000000001</v>
      </c>
      <c r="M9" s="42">
        <f t="shared" ref="M9:M10" si="14">+K9-L9</f>
        <v>50229.51999999999</v>
      </c>
      <c r="N9" s="31"/>
      <c r="O9" s="33"/>
    </row>
    <row r="10" spans="1:15" s="29" customFormat="1" x14ac:dyDescent="0.25">
      <c r="A10" s="28" t="s">
        <v>54</v>
      </c>
      <c r="B10" s="40">
        <f>1000+1000+82000</f>
        <v>84000</v>
      </c>
      <c r="C10" s="7">
        <v>102585.57</v>
      </c>
      <c r="D10" s="42">
        <f t="shared" si="11"/>
        <v>-18585.570000000007</v>
      </c>
      <c r="E10" s="46">
        <v>44332</v>
      </c>
      <c r="F10" s="7">
        <v>50678</v>
      </c>
      <c r="G10" s="42">
        <f t="shared" si="12"/>
        <v>-6346</v>
      </c>
      <c r="H10" s="46">
        <v>40332</v>
      </c>
      <c r="I10" s="7">
        <v>41481.5</v>
      </c>
      <c r="J10" s="42">
        <f t="shared" si="13"/>
        <v>-1149.5</v>
      </c>
      <c r="K10" s="7">
        <v>44178</v>
      </c>
      <c r="L10" s="7">
        <v>40394.769999999997</v>
      </c>
      <c r="M10" s="42">
        <f t="shared" si="14"/>
        <v>3783.2300000000032</v>
      </c>
      <c r="N10" s="31"/>
      <c r="O10" s="33"/>
    </row>
    <row r="11" spans="1:15" x14ac:dyDescent="0.25">
      <c r="A11" s="5" t="s">
        <v>55</v>
      </c>
      <c r="B11" s="43">
        <f>SUM(B12:B13)</f>
        <v>134098.25</v>
      </c>
      <c r="C11" s="44">
        <f t="shared" ref="C11" si="15">SUM(C12:C13)</f>
        <v>115157.5</v>
      </c>
      <c r="D11" s="45">
        <f t="shared" ref="D11" si="16">SUM(D12:D13)</f>
        <v>18940.75</v>
      </c>
      <c r="E11" s="43">
        <f>SUM(E12:E13)</f>
        <v>145398</v>
      </c>
      <c r="F11" s="44">
        <f t="shared" ref="F11:G11" si="17">SUM(F12:F13)</f>
        <v>118108</v>
      </c>
      <c r="G11" s="45">
        <f t="shared" si="17"/>
        <v>27290</v>
      </c>
      <c r="H11" s="43">
        <f>SUM(H12:H13)</f>
        <v>145398</v>
      </c>
      <c r="I11" s="44">
        <f t="shared" ref="I11:J11" si="18">SUM(I12:I13)</f>
        <v>118315.75</v>
      </c>
      <c r="J11" s="45">
        <f t="shared" si="18"/>
        <v>27082.25</v>
      </c>
      <c r="K11" s="43">
        <f>SUM(K12:K13)</f>
        <v>160746</v>
      </c>
      <c r="L11" s="44">
        <f t="shared" ref="L11:M11" si="19">SUM(L12:L13)</f>
        <v>103485.64</v>
      </c>
      <c r="M11" s="45">
        <f t="shared" si="19"/>
        <v>57260.36</v>
      </c>
      <c r="N11" s="31"/>
      <c r="O11" s="32"/>
    </row>
    <row r="12" spans="1:15" s="29" customFormat="1" x14ac:dyDescent="0.25">
      <c r="A12" s="28" t="s">
        <v>56</v>
      </c>
      <c r="B12" s="40">
        <v>54300.25</v>
      </c>
      <c r="C12" s="41">
        <v>52925.75</v>
      </c>
      <c r="D12" s="42">
        <f t="shared" ref="D12:D20" si="20">+B12-C12</f>
        <v>1374.5</v>
      </c>
      <c r="E12" s="46">
        <v>59490</v>
      </c>
      <c r="F12" s="47">
        <v>54691.5</v>
      </c>
      <c r="G12" s="42">
        <f t="shared" ref="G12:G20" si="21">+E12-F12</f>
        <v>4798.5</v>
      </c>
      <c r="H12" s="46">
        <v>59490</v>
      </c>
      <c r="I12" s="47">
        <v>59205.75</v>
      </c>
      <c r="J12" s="42">
        <f t="shared" ref="J12:J20" si="22">+H12-I12</f>
        <v>284.25</v>
      </c>
      <c r="K12" s="46">
        <v>66401</v>
      </c>
      <c r="L12" s="47">
        <v>51777.2</v>
      </c>
      <c r="M12" s="42">
        <f t="shared" ref="M12:M20" si="23">+K12-L12</f>
        <v>14623.800000000003</v>
      </c>
      <c r="N12" s="31"/>
      <c r="O12" s="33"/>
    </row>
    <row r="13" spans="1:15" s="29" customFormat="1" x14ac:dyDescent="0.25">
      <c r="A13" s="28" t="s">
        <v>57</v>
      </c>
      <c r="B13" s="40">
        <v>79798</v>
      </c>
      <c r="C13" s="41">
        <v>62231.75</v>
      </c>
      <c r="D13" s="42">
        <f t="shared" si="20"/>
        <v>17566.25</v>
      </c>
      <c r="E13" s="46">
        <v>85908</v>
      </c>
      <c r="F13" s="47">
        <v>63416.5</v>
      </c>
      <c r="G13" s="42">
        <f t="shared" si="21"/>
        <v>22491.5</v>
      </c>
      <c r="H13" s="46">
        <v>85908</v>
      </c>
      <c r="I13" s="47">
        <v>59110</v>
      </c>
      <c r="J13" s="42">
        <f t="shared" si="22"/>
        <v>26798</v>
      </c>
      <c r="K13" s="46">
        <v>94345</v>
      </c>
      <c r="L13" s="47">
        <v>51708.44</v>
      </c>
      <c r="M13" s="42">
        <f t="shared" si="23"/>
        <v>42636.56</v>
      </c>
      <c r="N13" s="31"/>
      <c r="O13" s="33"/>
    </row>
    <row r="14" spans="1:15" x14ac:dyDescent="0.25">
      <c r="A14" s="5" t="s">
        <v>2</v>
      </c>
      <c r="B14" s="43">
        <v>183060</v>
      </c>
      <c r="C14" s="44">
        <v>142738.5</v>
      </c>
      <c r="D14" s="45">
        <f t="shared" si="20"/>
        <v>40321.5</v>
      </c>
      <c r="E14" s="43">
        <v>195560</v>
      </c>
      <c r="F14" s="44">
        <v>168831.5</v>
      </c>
      <c r="G14" s="45">
        <f t="shared" si="21"/>
        <v>26728.5</v>
      </c>
      <c r="H14" s="43">
        <v>195560</v>
      </c>
      <c r="I14" s="44">
        <v>177913.88</v>
      </c>
      <c r="J14" s="45">
        <f t="shared" si="22"/>
        <v>17646.119999999995</v>
      </c>
      <c r="K14" s="43">
        <v>226968</v>
      </c>
      <c r="L14" s="44">
        <v>122912.38</v>
      </c>
      <c r="M14" s="45">
        <f t="shared" si="23"/>
        <v>104055.62</v>
      </c>
      <c r="N14" s="31"/>
      <c r="O14" s="32"/>
    </row>
    <row r="15" spans="1:15" s="29" customFormat="1" x14ac:dyDescent="0.25">
      <c r="A15" s="28" t="s">
        <v>3</v>
      </c>
      <c r="B15" s="40">
        <v>113500</v>
      </c>
      <c r="C15" s="41">
        <v>99477.25</v>
      </c>
      <c r="D15" s="42">
        <f t="shared" si="20"/>
        <v>14022.75</v>
      </c>
      <c r="E15" s="46">
        <v>123000</v>
      </c>
      <c r="F15" s="47">
        <v>108778</v>
      </c>
      <c r="G15" s="42">
        <f t="shared" si="21"/>
        <v>14222</v>
      </c>
      <c r="H15" s="46">
        <v>123000</v>
      </c>
      <c r="I15" s="47">
        <v>119308.25</v>
      </c>
      <c r="J15" s="42">
        <f t="shared" si="22"/>
        <v>3691.75</v>
      </c>
      <c r="K15" s="46">
        <v>131508</v>
      </c>
      <c r="L15" s="47">
        <v>79784</v>
      </c>
      <c r="M15" s="42">
        <f t="shared" si="23"/>
        <v>51724</v>
      </c>
      <c r="N15" s="31"/>
      <c r="O15" s="33"/>
    </row>
    <row r="16" spans="1:15" s="29" customFormat="1" x14ac:dyDescent="0.25">
      <c r="A16" s="28" t="s">
        <v>5</v>
      </c>
      <c r="B16" s="40">
        <v>16320</v>
      </c>
      <c r="C16" s="41">
        <v>10840.5</v>
      </c>
      <c r="D16" s="42">
        <f t="shared" si="20"/>
        <v>5479.5</v>
      </c>
      <c r="E16" s="46">
        <v>16800</v>
      </c>
      <c r="F16" s="47">
        <v>12311.25</v>
      </c>
      <c r="G16" s="42">
        <f t="shared" si="21"/>
        <v>4488.75</v>
      </c>
      <c r="H16" s="46">
        <v>16800</v>
      </c>
      <c r="I16" s="47">
        <v>4768.75</v>
      </c>
      <c r="J16" s="42">
        <f t="shared" si="22"/>
        <v>12031.25</v>
      </c>
      <c r="K16" s="46">
        <v>16800</v>
      </c>
      <c r="L16" s="47">
        <v>0</v>
      </c>
      <c r="M16" s="42">
        <f t="shared" si="23"/>
        <v>16800</v>
      </c>
      <c r="N16" s="31"/>
      <c r="O16" s="33"/>
    </row>
    <row r="17" spans="1:15" s="29" customFormat="1" x14ac:dyDescent="0.25">
      <c r="A17" s="28" t="s">
        <v>6</v>
      </c>
      <c r="B17" s="40">
        <v>53240</v>
      </c>
      <c r="C17" s="41">
        <v>32420.75</v>
      </c>
      <c r="D17" s="42">
        <f t="shared" si="20"/>
        <v>20819.25</v>
      </c>
      <c r="E17" s="46">
        <v>55760</v>
      </c>
      <c r="F17" s="47">
        <v>47742.25</v>
      </c>
      <c r="G17" s="42">
        <f t="shared" si="21"/>
        <v>8017.75</v>
      </c>
      <c r="H17" s="46">
        <v>55760</v>
      </c>
      <c r="I17" s="47">
        <v>53836.88</v>
      </c>
      <c r="J17" s="42">
        <f t="shared" si="22"/>
        <v>1923.1200000000026</v>
      </c>
      <c r="K17" s="46">
        <v>78660</v>
      </c>
      <c r="L17" s="47">
        <v>43128.38</v>
      </c>
      <c r="M17" s="42">
        <f t="shared" si="23"/>
        <v>35531.620000000003</v>
      </c>
      <c r="N17" s="31"/>
      <c r="O17" s="33"/>
    </row>
    <row r="18" spans="1:15" x14ac:dyDescent="0.25">
      <c r="A18" s="5" t="s">
        <v>7</v>
      </c>
      <c r="B18" s="43">
        <v>197900</v>
      </c>
      <c r="C18" s="44">
        <v>191934.53</v>
      </c>
      <c r="D18" s="45">
        <f t="shared" si="20"/>
        <v>5965.4700000000012</v>
      </c>
      <c r="E18" s="48">
        <v>219900</v>
      </c>
      <c r="F18" s="49">
        <v>208741.22</v>
      </c>
      <c r="G18" s="45">
        <f t="shared" si="21"/>
        <v>11158.779999999999</v>
      </c>
      <c r="H18" s="48">
        <v>219900</v>
      </c>
      <c r="I18" s="49">
        <v>218439.14</v>
      </c>
      <c r="J18" s="45">
        <f t="shared" si="22"/>
        <v>1460.859999999986</v>
      </c>
      <c r="K18" s="48">
        <v>237424</v>
      </c>
      <c r="L18" s="49">
        <v>141384.03</v>
      </c>
      <c r="M18" s="45">
        <f t="shared" si="23"/>
        <v>96039.97</v>
      </c>
      <c r="N18" s="31"/>
      <c r="O18" s="34"/>
    </row>
    <row r="19" spans="1:15" s="29" customFormat="1" x14ac:dyDescent="0.25">
      <c r="A19" s="28" t="s">
        <v>8</v>
      </c>
      <c r="B19" s="40">
        <v>197900</v>
      </c>
      <c r="C19" s="41">
        <v>191562.53</v>
      </c>
      <c r="D19" s="42">
        <f t="shared" si="20"/>
        <v>6337.4700000000012</v>
      </c>
      <c r="E19" s="46">
        <v>219900</v>
      </c>
      <c r="F19" s="47">
        <v>208741.22</v>
      </c>
      <c r="G19" s="42">
        <f t="shared" si="21"/>
        <v>11158.779999999999</v>
      </c>
      <c r="H19" s="46">
        <v>219900</v>
      </c>
      <c r="I19" s="47">
        <v>218439.14</v>
      </c>
      <c r="J19" s="42">
        <f t="shared" si="22"/>
        <v>1460.859999999986</v>
      </c>
      <c r="K19" s="46">
        <v>237424</v>
      </c>
      <c r="L19" s="47">
        <v>141384.03</v>
      </c>
      <c r="M19" s="42">
        <f t="shared" si="23"/>
        <v>96039.97</v>
      </c>
      <c r="N19" s="31"/>
      <c r="O19" s="33"/>
    </row>
    <row r="20" spans="1:15" s="29" customFormat="1" x14ac:dyDescent="0.25">
      <c r="A20" s="28" t="s">
        <v>9</v>
      </c>
      <c r="B20" s="40">
        <v>0</v>
      </c>
      <c r="C20" s="41">
        <v>372</v>
      </c>
      <c r="D20" s="42">
        <f t="shared" si="20"/>
        <v>-372</v>
      </c>
      <c r="E20" s="40">
        <v>0</v>
      </c>
      <c r="F20" s="41">
        <v>0</v>
      </c>
      <c r="G20" s="42">
        <f t="shared" si="21"/>
        <v>0</v>
      </c>
      <c r="H20" s="40">
        <v>0</v>
      </c>
      <c r="I20" s="41">
        <v>0</v>
      </c>
      <c r="J20" s="42">
        <f t="shared" si="22"/>
        <v>0</v>
      </c>
      <c r="K20" s="40">
        <v>0</v>
      </c>
      <c r="L20" s="41">
        <v>0</v>
      </c>
      <c r="M20" s="42">
        <f t="shared" si="23"/>
        <v>0</v>
      </c>
      <c r="N20" s="31"/>
      <c r="O20" s="30"/>
    </row>
    <row r="22" spans="1:15" x14ac:dyDescent="0.25">
      <c r="B22" s="35" t="s">
        <v>23</v>
      </c>
      <c r="C22" s="35"/>
      <c r="D22" s="35"/>
    </row>
    <row r="23" spans="1:15" x14ac:dyDescent="0.25">
      <c r="B23" s="9" t="s">
        <v>24</v>
      </c>
      <c r="C23" s="9" t="s">
        <v>26</v>
      </c>
      <c r="D23" s="9" t="s">
        <v>25</v>
      </c>
    </row>
    <row r="24" spans="1:15" x14ac:dyDescent="0.25">
      <c r="B24" s="10">
        <v>43101</v>
      </c>
      <c r="C24" s="11">
        <v>11</v>
      </c>
      <c r="D24" s="11"/>
    </row>
    <row r="25" spans="1:15" x14ac:dyDescent="0.25">
      <c r="B25" s="10">
        <v>43466</v>
      </c>
      <c r="C25" s="11">
        <v>12</v>
      </c>
      <c r="D25" s="11">
        <f>+C25-C24</f>
        <v>1</v>
      </c>
    </row>
    <row r="26" spans="1:15" x14ac:dyDescent="0.25">
      <c r="B26" s="10">
        <v>43831</v>
      </c>
      <c r="C26" s="11">
        <v>12.75</v>
      </c>
      <c r="D26" s="11">
        <f>+C26-C25</f>
        <v>0.75</v>
      </c>
    </row>
    <row r="27" spans="1:15" x14ac:dyDescent="0.25">
      <c r="B27" s="12">
        <v>44197</v>
      </c>
      <c r="C27" s="13">
        <v>13.5</v>
      </c>
      <c r="D27" s="13">
        <f>+C27-C26</f>
        <v>0.75</v>
      </c>
    </row>
    <row r="28" spans="1:15" x14ac:dyDescent="0.25">
      <c r="B28" s="12">
        <v>44562</v>
      </c>
      <c r="C28" s="13">
        <v>14.25</v>
      </c>
      <c r="D28" s="13">
        <f>+C28-C27</f>
        <v>0.75</v>
      </c>
    </row>
    <row r="29" spans="1:15" x14ac:dyDescent="0.25">
      <c r="B29" s="12">
        <v>44927</v>
      </c>
      <c r="C29" s="13">
        <v>15</v>
      </c>
      <c r="D29" s="13">
        <f>+C29-C28</f>
        <v>0.75</v>
      </c>
    </row>
    <row r="30" spans="1:15" x14ac:dyDescent="0.25">
      <c r="A30" s="1"/>
    </row>
    <row r="31" spans="1:15" x14ac:dyDescent="0.25">
      <c r="A31" s="1"/>
      <c r="B31" s="2" t="s">
        <v>61</v>
      </c>
    </row>
    <row r="32" spans="1:15" x14ac:dyDescent="0.25">
      <c r="A32" t="s">
        <v>60</v>
      </c>
      <c r="B32" s="8">
        <f>+Sheet2!O15</f>
        <v>2606.53125</v>
      </c>
    </row>
    <row r="33" spans="1:2" x14ac:dyDescent="0.25">
      <c r="A33" t="s">
        <v>64</v>
      </c>
      <c r="B33" s="8">
        <f>+Sheet2!O33</f>
        <v>207.1875</v>
      </c>
    </row>
    <row r="34" spans="1:2" x14ac:dyDescent="0.25">
      <c r="A34" t="s">
        <v>28</v>
      </c>
      <c r="B34" s="8">
        <f>+Sheet2!O51</f>
        <v>9768</v>
      </c>
    </row>
    <row r="35" spans="1:2" x14ac:dyDescent="0.25">
      <c r="A35" t="s">
        <v>27</v>
      </c>
      <c r="B35" s="8">
        <f>+Sheet2!O69</f>
        <v>4856.53125</v>
      </c>
    </row>
    <row r="36" spans="1:2" x14ac:dyDescent="0.25">
      <c r="A36" t="s">
        <v>65</v>
      </c>
      <c r="B36" s="8">
        <f>+Sheet2!O87</f>
        <v>36421.893750000003</v>
      </c>
    </row>
    <row r="37" spans="1:2" x14ac:dyDescent="0.25">
      <c r="A37" t="s">
        <v>53</v>
      </c>
      <c r="B37" s="8">
        <f>+Sheet2!O105</f>
        <v>7667.34375</v>
      </c>
    </row>
    <row r="38" spans="1:2" x14ac:dyDescent="0.25">
      <c r="A38" t="s">
        <v>66</v>
      </c>
      <c r="B38" s="8">
        <f>+Sheet2!O123</f>
        <v>10416.09375</v>
      </c>
    </row>
  </sheetData>
  <mergeCells count="1">
    <mergeCell ref="B22:D22"/>
  </mergeCells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opLeftCell="A91" workbookViewId="0">
      <selection activeCell="C116" sqref="C116:N118"/>
    </sheetView>
  </sheetViews>
  <sheetFormatPr defaultRowHeight="15" x14ac:dyDescent="0.25"/>
  <cols>
    <col min="1" max="1" width="16.42578125" bestFit="1" customWidth="1"/>
    <col min="3" max="4" width="12.28515625" bestFit="1" customWidth="1"/>
    <col min="5" max="6" width="11.28515625" bestFit="1" customWidth="1"/>
    <col min="7" max="12" width="10.28515625" bestFit="1" customWidth="1"/>
    <col min="13" max="13" width="11.28515625" bestFit="1" customWidth="1"/>
    <col min="14" max="15" width="12.28515625" bestFit="1" customWidth="1"/>
    <col min="16" max="16" width="11.5703125" bestFit="1" customWidth="1"/>
  </cols>
  <sheetData>
    <row r="1" spans="1:16" x14ac:dyDescent="0.25">
      <c r="A1" t="s">
        <v>58</v>
      </c>
    </row>
    <row r="2" spans="1:16" ht="15.75" thickBot="1" x14ac:dyDescent="0.3">
      <c r="A2" s="36" t="s">
        <v>22</v>
      </c>
      <c r="B2" s="36"/>
      <c r="C2" s="14" t="s">
        <v>30</v>
      </c>
      <c r="D2" s="14" t="s">
        <v>31</v>
      </c>
      <c r="E2" s="14" t="s">
        <v>32</v>
      </c>
      <c r="F2" s="14" t="s">
        <v>33</v>
      </c>
      <c r="G2" s="14" t="s">
        <v>34</v>
      </c>
      <c r="H2" s="14" t="s">
        <v>35</v>
      </c>
      <c r="I2" s="14" t="s">
        <v>36</v>
      </c>
      <c r="J2" s="14" t="s">
        <v>37</v>
      </c>
      <c r="K2" s="14" t="s">
        <v>38</v>
      </c>
      <c r="L2" s="14" t="s">
        <v>39</v>
      </c>
      <c r="M2" s="14" t="s">
        <v>40</v>
      </c>
      <c r="N2" s="14" t="s">
        <v>41</v>
      </c>
      <c r="O2" s="14" t="s">
        <v>42</v>
      </c>
    </row>
    <row r="3" spans="1:16" ht="15.75" thickTop="1" x14ac:dyDescent="0.25">
      <c r="A3" s="15"/>
      <c r="B3" s="16" t="s">
        <v>43</v>
      </c>
      <c r="C3" s="17">
        <v>15.01526717557252</v>
      </c>
      <c r="D3" s="17">
        <v>15.166915652538817</v>
      </c>
      <c r="E3" s="17">
        <v>15.233516483516484</v>
      </c>
      <c r="F3" s="17">
        <v>17.5</v>
      </c>
      <c r="G3" s="17" t="e">
        <v>#DIV/0!</v>
      </c>
      <c r="H3" s="17" t="e">
        <v>#DIV/0!</v>
      </c>
      <c r="I3" s="17" t="e">
        <v>#DIV/0!</v>
      </c>
      <c r="J3" s="17" t="e">
        <v>#DIV/0!</v>
      </c>
      <c r="K3" s="17" t="e">
        <v>#DIV/0!</v>
      </c>
      <c r="L3" s="17" t="e">
        <v>#DIV/0!</v>
      </c>
      <c r="M3" s="17">
        <v>16.25</v>
      </c>
      <c r="N3" s="17">
        <v>16.107566765578635</v>
      </c>
      <c r="O3" s="18">
        <f>+IFERROR(AVERAGEIF(C3:N3,"&gt;0"),0)</f>
        <v>15.87887767953441</v>
      </c>
    </row>
    <row r="4" spans="1:16" x14ac:dyDescent="0.25">
      <c r="A4" s="15"/>
      <c r="B4" s="19" t="s">
        <v>44</v>
      </c>
      <c r="C4" s="20">
        <v>786</v>
      </c>
      <c r="D4" s="20">
        <v>1191.5</v>
      </c>
      <c r="E4" s="20">
        <v>273</v>
      </c>
      <c r="F4" s="20">
        <v>8</v>
      </c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20">
        <v>0</v>
      </c>
      <c r="M4" s="20">
        <v>208</v>
      </c>
      <c r="N4" s="20">
        <v>1011</v>
      </c>
      <c r="O4" s="21">
        <f>+SUM(C4:N4)</f>
        <v>3477.5</v>
      </c>
    </row>
    <row r="5" spans="1:16" ht="15.75" thickBot="1" x14ac:dyDescent="0.3">
      <c r="A5" s="15"/>
      <c r="B5" s="15" t="s">
        <v>45</v>
      </c>
      <c r="C5" s="22">
        <v>11802</v>
      </c>
      <c r="D5" s="22">
        <v>18071.38</v>
      </c>
      <c r="E5" s="22">
        <v>4158.75</v>
      </c>
      <c r="F5" s="22">
        <v>140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3380</v>
      </c>
      <c r="N5" s="22">
        <v>16284.75</v>
      </c>
      <c r="O5" s="23">
        <f>+SUM(C5:N5)</f>
        <v>53836.880000000005</v>
      </c>
      <c r="P5" s="8"/>
    </row>
    <row r="7" spans="1:16" ht="15.75" thickBot="1" x14ac:dyDescent="0.3">
      <c r="A7" s="36" t="s">
        <v>21</v>
      </c>
      <c r="B7" s="36"/>
      <c r="C7" s="14" t="s">
        <v>30</v>
      </c>
      <c r="D7" s="14" t="s">
        <v>31</v>
      </c>
      <c r="E7" s="14" t="s">
        <v>32</v>
      </c>
      <c r="F7" s="14" t="s">
        <v>33</v>
      </c>
      <c r="G7" s="14" t="s">
        <v>34</v>
      </c>
      <c r="H7" s="14" t="s">
        <v>35</v>
      </c>
      <c r="I7" s="14" t="s">
        <v>36</v>
      </c>
      <c r="J7" s="14" t="s">
        <v>37</v>
      </c>
      <c r="K7" s="14" t="s">
        <v>38</v>
      </c>
      <c r="L7" s="14" t="s">
        <v>39</v>
      </c>
      <c r="M7" s="14" t="s">
        <v>40</v>
      </c>
      <c r="N7" s="14" t="s">
        <v>41</v>
      </c>
      <c r="O7" s="14" t="s">
        <v>42</v>
      </c>
    </row>
    <row r="8" spans="1:16" ht="15.75" thickTop="1" x14ac:dyDescent="0.25">
      <c r="A8" s="15"/>
      <c r="B8" s="16" t="s">
        <v>43</v>
      </c>
      <c r="C8" s="17">
        <v>16.305839416058394</v>
      </c>
      <c r="D8" s="17">
        <v>16.514619776204615</v>
      </c>
      <c r="E8" s="17">
        <v>16.81111111111111</v>
      </c>
      <c r="F8" s="17">
        <v>16.84375</v>
      </c>
      <c r="G8" s="17">
        <v>18.5</v>
      </c>
      <c r="H8" s="17" t="e">
        <v>#DIV/0!</v>
      </c>
      <c r="I8" s="17" t="e">
        <v>#DIV/0!</v>
      </c>
      <c r="J8" s="17" t="e">
        <v>#DIV/0!</v>
      </c>
      <c r="K8" s="17" t="e">
        <v>#DIV/0!</v>
      </c>
      <c r="L8" s="17" t="e">
        <v>#DIV/0!</v>
      </c>
      <c r="M8" s="17">
        <v>18.821428571428573</v>
      </c>
      <c r="N8" s="17">
        <v>16.990119271814187</v>
      </c>
      <c r="O8" s="18">
        <f>+IFERROR(AVERAGEIF(C8:N8,"&gt;0"),0)</f>
        <v>17.255266878088126</v>
      </c>
    </row>
    <row r="9" spans="1:16" x14ac:dyDescent="0.25">
      <c r="A9" s="15"/>
      <c r="B9" s="19" t="s">
        <v>44</v>
      </c>
      <c r="C9" s="20">
        <v>685</v>
      </c>
      <c r="D9" s="20">
        <v>1094.75</v>
      </c>
      <c r="E9" s="20">
        <v>405</v>
      </c>
      <c r="F9" s="20">
        <v>288</v>
      </c>
      <c r="G9" s="20">
        <v>120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84</v>
      </c>
      <c r="N9" s="20">
        <v>796.5</v>
      </c>
      <c r="O9" s="21">
        <f>+SUM(C9:N9)</f>
        <v>3473.25</v>
      </c>
    </row>
    <row r="10" spans="1:16" ht="15.75" thickBot="1" x14ac:dyDescent="0.3">
      <c r="A10" s="15"/>
      <c r="B10" s="15" t="s">
        <v>45</v>
      </c>
      <c r="C10" s="22">
        <v>11169.5</v>
      </c>
      <c r="D10" s="22">
        <v>18079.38</v>
      </c>
      <c r="E10" s="22">
        <v>6808.5</v>
      </c>
      <c r="F10" s="22">
        <v>4851</v>
      </c>
      <c r="G10" s="22">
        <v>2220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1581</v>
      </c>
      <c r="N10" s="22">
        <v>13532.630000000001</v>
      </c>
      <c r="O10" s="23">
        <f>+SUM(C10:N10)</f>
        <v>58242.010000000009</v>
      </c>
    </row>
    <row r="12" spans="1:16" ht="15.75" thickBot="1" x14ac:dyDescent="0.3">
      <c r="A12" s="36" t="s">
        <v>59</v>
      </c>
      <c r="B12" s="36"/>
      <c r="C12" s="14" t="s">
        <v>30</v>
      </c>
      <c r="D12" s="14" t="s">
        <v>31</v>
      </c>
      <c r="E12" s="14" t="s">
        <v>32</v>
      </c>
      <c r="F12" s="14" t="s">
        <v>33</v>
      </c>
      <c r="G12" s="14" t="s">
        <v>34</v>
      </c>
      <c r="H12" s="14" t="s">
        <v>35</v>
      </c>
      <c r="I12" s="14" t="s">
        <v>36</v>
      </c>
      <c r="J12" s="14" t="s">
        <v>37</v>
      </c>
      <c r="K12" s="14" t="s">
        <v>38</v>
      </c>
      <c r="L12" s="14" t="s">
        <v>39</v>
      </c>
      <c r="M12" s="14" t="s">
        <v>40</v>
      </c>
      <c r="N12" s="14" t="s">
        <v>41</v>
      </c>
      <c r="O12" s="14" t="s">
        <v>42</v>
      </c>
    </row>
    <row r="13" spans="1:16" ht="15.75" thickTop="1" x14ac:dyDescent="0.25">
      <c r="A13" s="15"/>
      <c r="B13" s="16" t="s">
        <v>43</v>
      </c>
      <c r="C13" s="17">
        <f t="shared" ref="C13:N13" si="0">+C17/C14</f>
        <v>15.9362678450034</v>
      </c>
      <c r="D13" s="17">
        <f t="shared" si="0"/>
        <v>16.565750683433571</v>
      </c>
      <c r="E13" s="17">
        <f t="shared" si="0"/>
        <v>20.834070796460178</v>
      </c>
      <c r="F13" s="17">
        <f t="shared" si="0"/>
        <v>33.527027027027025</v>
      </c>
      <c r="G13" s="17">
        <f t="shared" si="0"/>
        <v>37.75</v>
      </c>
      <c r="H13" s="17" t="e">
        <f t="shared" si="0"/>
        <v>#DIV/0!</v>
      </c>
      <c r="I13" s="17" t="e">
        <f t="shared" si="0"/>
        <v>#DIV/0!</v>
      </c>
      <c r="J13" s="17" t="e">
        <f t="shared" si="0"/>
        <v>#DIV/0!</v>
      </c>
      <c r="K13" s="17" t="e">
        <f t="shared" si="0"/>
        <v>#DIV/0!</v>
      </c>
      <c r="L13" s="17" t="e">
        <f t="shared" si="0"/>
        <v>#DIV/0!</v>
      </c>
      <c r="M13" s="17">
        <f t="shared" si="0"/>
        <v>11.578767123287671</v>
      </c>
      <c r="N13" s="17">
        <f t="shared" si="0"/>
        <v>15.723864453665284</v>
      </c>
      <c r="O13" s="18">
        <f>+IFERROR(AVERAGEIF(C13:N13,"&gt;0"),0)</f>
        <v>21.7022497041253</v>
      </c>
    </row>
    <row r="14" spans="1:16" x14ac:dyDescent="0.25">
      <c r="A14" s="15"/>
      <c r="B14" s="19" t="s">
        <v>44</v>
      </c>
      <c r="C14" s="24">
        <f>+AVERAGE(C4,C9)</f>
        <v>735.5</v>
      </c>
      <c r="D14" s="24">
        <f>+AVERAGE(D4,D9)</f>
        <v>1143.125</v>
      </c>
      <c r="E14" s="24">
        <f>+AVERAGE(E4,E9)</f>
        <v>339</v>
      </c>
      <c r="F14" s="24">
        <f>+AVERAGE(F4,F9)</f>
        <v>148</v>
      </c>
      <c r="G14" s="24">
        <f>+AVERAGE(G4,G9)</f>
        <v>60</v>
      </c>
      <c r="H14" s="24">
        <f>+AVERAGE(H4,H9)</f>
        <v>0</v>
      </c>
      <c r="I14" s="24">
        <f>+AVERAGE(I4,I9)</f>
        <v>0</v>
      </c>
      <c r="J14" s="24">
        <f>+AVERAGE(J4,J9)</f>
        <v>0</v>
      </c>
      <c r="K14" s="24">
        <f>+AVERAGE(K4,K9)</f>
        <v>0</v>
      </c>
      <c r="L14" s="24">
        <f>+AVERAGE(L4,L9)</f>
        <v>0</v>
      </c>
      <c r="M14" s="24">
        <f>+AVERAGE(M4,M9)</f>
        <v>146</v>
      </c>
      <c r="N14" s="24">
        <f>+AVERAGE(N4,N9)</f>
        <v>903.75</v>
      </c>
      <c r="O14" s="21">
        <f>+SUM(C14:N14)</f>
        <v>3475.375</v>
      </c>
    </row>
    <row r="15" spans="1:16" x14ac:dyDescent="0.25">
      <c r="A15" s="15" t="s">
        <v>46</v>
      </c>
      <c r="B15" s="27">
        <v>0.75</v>
      </c>
      <c r="C15" s="25">
        <f>+C14*0.75</f>
        <v>551.625</v>
      </c>
      <c r="D15" s="25">
        <f t="shared" ref="D15:N15" si="1">+D14*0.75</f>
        <v>857.34375</v>
      </c>
      <c r="E15" s="25">
        <f t="shared" si="1"/>
        <v>254.25</v>
      </c>
      <c r="F15" s="25">
        <f t="shared" si="1"/>
        <v>111</v>
      </c>
      <c r="G15" s="25">
        <f t="shared" si="1"/>
        <v>45</v>
      </c>
      <c r="H15" s="25">
        <f t="shared" si="1"/>
        <v>0</v>
      </c>
      <c r="I15" s="25">
        <f t="shared" si="1"/>
        <v>0</v>
      </c>
      <c r="J15" s="25">
        <f t="shared" si="1"/>
        <v>0</v>
      </c>
      <c r="K15" s="25">
        <f t="shared" si="1"/>
        <v>0</v>
      </c>
      <c r="L15" s="25">
        <f t="shared" si="1"/>
        <v>0</v>
      </c>
      <c r="M15" s="25">
        <f t="shared" si="1"/>
        <v>109.5</v>
      </c>
      <c r="N15" s="25">
        <f t="shared" si="1"/>
        <v>677.8125</v>
      </c>
      <c r="O15" s="50">
        <f>+SUM(C15:N15)</f>
        <v>2606.53125</v>
      </c>
    </row>
    <row r="16" spans="1:16" x14ac:dyDescent="0.25">
      <c r="A16" s="15" t="s">
        <v>21</v>
      </c>
      <c r="B16" s="19"/>
      <c r="C16" s="25">
        <f>+C10</f>
        <v>11169.5</v>
      </c>
      <c r="D16" s="25">
        <f t="shared" ref="D16:N16" si="2">+D10</f>
        <v>18079.38</v>
      </c>
      <c r="E16" s="25">
        <f t="shared" si="2"/>
        <v>6808.5</v>
      </c>
      <c r="F16" s="25">
        <f t="shared" si="2"/>
        <v>4851</v>
      </c>
      <c r="G16" s="25">
        <f t="shared" si="2"/>
        <v>2220</v>
      </c>
      <c r="H16" s="25">
        <f t="shared" si="2"/>
        <v>0</v>
      </c>
      <c r="I16" s="25">
        <f t="shared" si="2"/>
        <v>0</v>
      </c>
      <c r="J16" s="25">
        <f t="shared" si="2"/>
        <v>0</v>
      </c>
      <c r="K16" s="25">
        <f t="shared" si="2"/>
        <v>0</v>
      </c>
      <c r="L16" s="25">
        <f t="shared" si="2"/>
        <v>0</v>
      </c>
      <c r="M16" s="25">
        <f t="shared" si="2"/>
        <v>1581</v>
      </c>
      <c r="N16" s="25">
        <f t="shared" si="2"/>
        <v>13532.630000000001</v>
      </c>
      <c r="O16" s="26">
        <f>+SUM(C16:N16)</f>
        <v>58242.010000000009</v>
      </c>
    </row>
    <row r="17" spans="1:16" ht="15.75" thickBot="1" x14ac:dyDescent="0.3">
      <c r="A17" s="15" t="s">
        <v>63</v>
      </c>
      <c r="B17" s="15" t="s">
        <v>45</v>
      </c>
      <c r="C17" s="22">
        <f>+C16+C15</f>
        <v>11721.125</v>
      </c>
      <c r="D17" s="22">
        <f t="shared" ref="D17:N17" si="3">+D16+D15</f>
        <v>18936.723750000001</v>
      </c>
      <c r="E17" s="22">
        <f t="shared" si="3"/>
        <v>7062.75</v>
      </c>
      <c r="F17" s="22">
        <f t="shared" si="3"/>
        <v>4962</v>
      </c>
      <c r="G17" s="22">
        <f t="shared" si="3"/>
        <v>2265</v>
      </c>
      <c r="H17" s="22">
        <f t="shared" si="3"/>
        <v>0</v>
      </c>
      <c r="I17" s="22">
        <f t="shared" si="3"/>
        <v>0</v>
      </c>
      <c r="J17" s="22">
        <f t="shared" si="3"/>
        <v>0</v>
      </c>
      <c r="K17" s="22">
        <f t="shared" si="3"/>
        <v>0</v>
      </c>
      <c r="L17" s="22">
        <f t="shared" si="3"/>
        <v>0</v>
      </c>
      <c r="M17" s="22">
        <f t="shared" si="3"/>
        <v>1690.5</v>
      </c>
      <c r="N17" s="22">
        <f t="shared" si="3"/>
        <v>14210.442500000001</v>
      </c>
      <c r="O17" s="23">
        <f>+SUM(C17:N17)</f>
        <v>60848.541250000009</v>
      </c>
    </row>
    <row r="19" spans="1:16" x14ac:dyDescent="0.25">
      <c r="A19" t="s">
        <v>62</v>
      </c>
    </row>
    <row r="20" spans="1:16" ht="15.75" thickBot="1" x14ac:dyDescent="0.3">
      <c r="A20" s="36" t="s">
        <v>22</v>
      </c>
      <c r="B20" s="36"/>
      <c r="C20" s="14" t="s">
        <v>30</v>
      </c>
      <c r="D20" s="14" t="s">
        <v>31</v>
      </c>
      <c r="E20" s="14" t="s">
        <v>32</v>
      </c>
      <c r="F20" s="14" t="s">
        <v>33</v>
      </c>
      <c r="G20" s="14" t="s">
        <v>34</v>
      </c>
      <c r="H20" s="14" t="s">
        <v>35</v>
      </c>
      <c r="I20" s="14" t="s">
        <v>36</v>
      </c>
      <c r="J20" s="14" t="s">
        <v>37</v>
      </c>
      <c r="K20" s="14" t="s">
        <v>38</v>
      </c>
      <c r="L20" s="14" t="s">
        <v>39</v>
      </c>
      <c r="M20" s="14" t="s">
        <v>40</v>
      </c>
      <c r="N20" s="14" t="s">
        <v>41</v>
      </c>
      <c r="O20" s="14" t="s">
        <v>42</v>
      </c>
    </row>
    <row r="21" spans="1:16" ht="15.75" thickTop="1" x14ac:dyDescent="0.25">
      <c r="A21" s="15"/>
      <c r="B21" s="16" t="s">
        <v>43</v>
      </c>
      <c r="C21" s="17">
        <v>17.5</v>
      </c>
      <c r="D21" s="17">
        <v>17.5</v>
      </c>
      <c r="E21" s="17">
        <v>17.5</v>
      </c>
      <c r="F21" s="17">
        <v>17.5</v>
      </c>
      <c r="G21" s="17" t="e">
        <v>#DIV/0!</v>
      </c>
      <c r="H21" s="17" t="e">
        <v>#DIV/0!</v>
      </c>
      <c r="I21" s="17" t="e">
        <v>#DIV/0!</v>
      </c>
      <c r="J21" s="17" t="e">
        <v>#DIV/0!</v>
      </c>
      <c r="K21" s="17" t="e">
        <v>#DIV/0!</v>
      </c>
      <c r="L21" s="17" t="e">
        <v>#DIV/0!</v>
      </c>
      <c r="M21" s="17" t="e">
        <v>#DIV/0!</v>
      </c>
      <c r="N21" s="17" t="e">
        <v>#DIV/0!</v>
      </c>
      <c r="O21" s="18">
        <f>+IFERROR(AVERAGEIF(C21:N21,"&gt;0"),0)</f>
        <v>17.5</v>
      </c>
    </row>
    <row r="22" spans="1:16" x14ac:dyDescent="0.25">
      <c r="A22" s="15"/>
      <c r="B22" s="19" t="s">
        <v>44</v>
      </c>
      <c r="C22" s="20">
        <v>71.5</v>
      </c>
      <c r="D22" s="20">
        <v>117</v>
      </c>
      <c r="E22" s="20">
        <v>69</v>
      </c>
      <c r="F22" s="20">
        <v>15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1">
        <f>+SUM(C22:N22)</f>
        <v>272.5</v>
      </c>
    </row>
    <row r="23" spans="1:16" ht="15.75" thickBot="1" x14ac:dyDescent="0.3">
      <c r="A23" s="15"/>
      <c r="B23" s="15" t="s">
        <v>45</v>
      </c>
      <c r="C23" s="22">
        <v>1251.25</v>
      </c>
      <c r="D23" s="22">
        <v>2047.5</v>
      </c>
      <c r="E23" s="22">
        <v>1207.5</v>
      </c>
      <c r="F23" s="22">
        <v>262.5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3">
        <f>+SUM(C23:N23)</f>
        <v>4768.75</v>
      </c>
      <c r="P23" s="8"/>
    </row>
    <row r="25" spans="1:16" ht="15.75" thickBot="1" x14ac:dyDescent="0.3">
      <c r="A25" s="36" t="s">
        <v>21</v>
      </c>
      <c r="B25" s="36"/>
      <c r="C25" s="14" t="s">
        <v>30</v>
      </c>
      <c r="D25" s="14" t="s">
        <v>31</v>
      </c>
      <c r="E25" s="14" t="s">
        <v>32</v>
      </c>
      <c r="F25" s="14" t="s">
        <v>33</v>
      </c>
      <c r="G25" s="14" t="s">
        <v>34</v>
      </c>
      <c r="H25" s="14" t="s">
        <v>35</v>
      </c>
      <c r="I25" s="14" t="s">
        <v>36</v>
      </c>
      <c r="J25" s="14" t="s">
        <v>37</v>
      </c>
      <c r="K25" s="14" t="s">
        <v>38</v>
      </c>
      <c r="L25" s="14" t="s">
        <v>39</v>
      </c>
      <c r="M25" s="14" t="s">
        <v>40</v>
      </c>
      <c r="N25" s="14" t="s">
        <v>41</v>
      </c>
      <c r="O25" s="14" t="s">
        <v>42</v>
      </c>
    </row>
    <row r="26" spans="1:16" ht="15.75" thickTop="1" x14ac:dyDescent="0.25">
      <c r="A26" s="15"/>
      <c r="B26" s="16" t="s">
        <v>43</v>
      </c>
      <c r="C26" s="17" t="e">
        <v>#DIV/0!</v>
      </c>
      <c r="D26" s="17" t="e">
        <v>#DIV/0!</v>
      </c>
      <c r="E26" s="17" t="e">
        <v>#DIV/0!</v>
      </c>
      <c r="F26" s="17" t="e">
        <v>#DIV/0!</v>
      </c>
      <c r="G26" s="17" t="e">
        <v>#DIV/0!</v>
      </c>
      <c r="H26" s="17" t="e">
        <v>#DIV/0!</v>
      </c>
      <c r="I26" s="17" t="e">
        <v>#DIV/0!</v>
      </c>
      <c r="J26" s="17" t="e">
        <v>#DIV/0!</v>
      </c>
      <c r="K26" s="17" t="e">
        <v>#DIV/0!</v>
      </c>
      <c r="L26" s="17" t="e">
        <v>#DIV/0!</v>
      </c>
      <c r="M26" s="17">
        <v>19.25</v>
      </c>
      <c r="N26" s="17">
        <v>19.25</v>
      </c>
      <c r="O26" s="18">
        <f>+IFERROR(AVERAGEIF(C26:N26,"&gt;0"),0)</f>
        <v>19.25</v>
      </c>
    </row>
    <row r="27" spans="1:16" x14ac:dyDescent="0.25">
      <c r="A27" s="15"/>
      <c r="B27" s="19" t="s">
        <v>44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80</v>
      </c>
      <c r="N27" s="20">
        <v>200</v>
      </c>
      <c r="O27" s="21">
        <f>+SUM(C27:N27)</f>
        <v>280</v>
      </c>
    </row>
    <row r="28" spans="1:16" ht="15.75" thickBot="1" x14ac:dyDescent="0.3">
      <c r="A28" s="15"/>
      <c r="B28" s="15" t="s">
        <v>45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1540</v>
      </c>
      <c r="N28" s="22">
        <v>3850</v>
      </c>
      <c r="O28" s="23">
        <f>+SUM(C28:N28)</f>
        <v>5390</v>
      </c>
    </row>
    <row r="30" spans="1:16" ht="15.75" thickBot="1" x14ac:dyDescent="0.3">
      <c r="A30" s="36" t="s">
        <v>59</v>
      </c>
      <c r="B30" s="36"/>
      <c r="C30" s="14" t="s">
        <v>30</v>
      </c>
      <c r="D30" s="14" t="s">
        <v>31</v>
      </c>
      <c r="E30" s="14" t="s">
        <v>32</v>
      </c>
      <c r="F30" s="14" t="s">
        <v>33</v>
      </c>
      <c r="G30" s="14" t="s">
        <v>34</v>
      </c>
      <c r="H30" s="14" t="s">
        <v>35</v>
      </c>
      <c r="I30" s="14" t="s">
        <v>36</v>
      </c>
      <c r="J30" s="14" t="s">
        <v>37</v>
      </c>
      <c r="K30" s="14" t="s">
        <v>38</v>
      </c>
      <c r="L30" s="14" t="s">
        <v>39</v>
      </c>
      <c r="M30" s="14" t="s">
        <v>40</v>
      </c>
      <c r="N30" s="14" t="s">
        <v>41</v>
      </c>
      <c r="O30" s="14" t="s">
        <v>42</v>
      </c>
    </row>
    <row r="31" spans="1:16" ht="15.75" thickTop="1" x14ac:dyDescent="0.25">
      <c r="A31" s="15"/>
      <c r="B31" s="16" t="s">
        <v>43</v>
      </c>
      <c r="C31" s="17">
        <f t="shared" ref="C31:N31" si="4">+C35/C32</f>
        <v>0.75</v>
      </c>
      <c r="D31" s="17">
        <f t="shared" si="4"/>
        <v>0.75</v>
      </c>
      <c r="E31" s="17">
        <f t="shared" si="4"/>
        <v>0.75</v>
      </c>
      <c r="F31" s="17">
        <f t="shared" si="4"/>
        <v>0.75</v>
      </c>
      <c r="G31" s="17" t="e">
        <f t="shared" si="4"/>
        <v>#DIV/0!</v>
      </c>
      <c r="H31" s="17" t="e">
        <f t="shared" si="4"/>
        <v>#DIV/0!</v>
      </c>
      <c r="I31" s="17" t="e">
        <f t="shared" si="4"/>
        <v>#DIV/0!</v>
      </c>
      <c r="J31" s="17" t="e">
        <f t="shared" si="4"/>
        <v>#DIV/0!</v>
      </c>
      <c r="K31" s="17" t="e">
        <f t="shared" si="4"/>
        <v>#DIV/0!</v>
      </c>
      <c r="L31" s="17" t="e">
        <f t="shared" si="4"/>
        <v>#DIV/0!</v>
      </c>
      <c r="M31" s="17">
        <f t="shared" si="4"/>
        <v>39.25</v>
      </c>
      <c r="N31" s="17">
        <f t="shared" si="4"/>
        <v>39.25</v>
      </c>
      <c r="O31" s="18">
        <f>+IFERROR(AVERAGEIF(C31:N31,"&gt;0"),0)</f>
        <v>13.583333333333334</v>
      </c>
    </row>
    <row r="32" spans="1:16" x14ac:dyDescent="0.25">
      <c r="A32" s="15"/>
      <c r="B32" s="19" t="s">
        <v>44</v>
      </c>
      <c r="C32" s="24">
        <f>+AVERAGE(C22,C27)</f>
        <v>35.75</v>
      </c>
      <c r="D32" s="24">
        <f>+AVERAGE(D22,D27)</f>
        <v>58.5</v>
      </c>
      <c r="E32" s="24">
        <f>+AVERAGE(E22,E27)</f>
        <v>34.5</v>
      </c>
      <c r="F32" s="24">
        <f>+AVERAGE(F22,F27)</f>
        <v>7.5</v>
      </c>
      <c r="G32" s="24">
        <f>+AVERAGE(G22,G27)</f>
        <v>0</v>
      </c>
      <c r="H32" s="24">
        <f>+AVERAGE(H22,H27)</f>
        <v>0</v>
      </c>
      <c r="I32" s="24">
        <f>+AVERAGE(I22,I27)</f>
        <v>0</v>
      </c>
      <c r="J32" s="24">
        <f>+AVERAGE(J22,J27)</f>
        <v>0</v>
      </c>
      <c r="K32" s="24">
        <f>+AVERAGE(K22,K27)</f>
        <v>0</v>
      </c>
      <c r="L32" s="24">
        <f>+AVERAGE(L22,L27)</f>
        <v>0</v>
      </c>
      <c r="M32" s="24">
        <f>+AVERAGE(M22,M27)</f>
        <v>40</v>
      </c>
      <c r="N32" s="24">
        <f>+AVERAGE(N22,N27)</f>
        <v>100</v>
      </c>
      <c r="O32" s="21">
        <f>+SUM(C32:N32)</f>
        <v>276.25</v>
      </c>
    </row>
    <row r="33" spans="1:16" x14ac:dyDescent="0.25">
      <c r="A33" s="15" t="s">
        <v>46</v>
      </c>
      <c r="B33" s="27">
        <v>0.75</v>
      </c>
      <c r="C33" s="25">
        <f>+C32*0.75</f>
        <v>26.8125</v>
      </c>
      <c r="D33" s="25">
        <f t="shared" ref="D33:N33" si="5">+D32*0.75</f>
        <v>43.875</v>
      </c>
      <c r="E33" s="25">
        <f t="shared" si="5"/>
        <v>25.875</v>
      </c>
      <c r="F33" s="25">
        <f t="shared" si="5"/>
        <v>5.625</v>
      </c>
      <c r="G33" s="25">
        <f t="shared" si="5"/>
        <v>0</v>
      </c>
      <c r="H33" s="25">
        <f t="shared" si="5"/>
        <v>0</v>
      </c>
      <c r="I33" s="25">
        <f t="shared" si="5"/>
        <v>0</v>
      </c>
      <c r="J33" s="25">
        <f t="shared" si="5"/>
        <v>0</v>
      </c>
      <c r="K33" s="25">
        <f t="shared" si="5"/>
        <v>0</v>
      </c>
      <c r="L33" s="25">
        <f t="shared" si="5"/>
        <v>0</v>
      </c>
      <c r="M33" s="25">
        <f t="shared" si="5"/>
        <v>30</v>
      </c>
      <c r="N33" s="25">
        <f t="shared" si="5"/>
        <v>75</v>
      </c>
      <c r="O33" s="50">
        <f>+SUM(C33:N33)</f>
        <v>207.1875</v>
      </c>
    </row>
    <row r="34" spans="1:16" x14ac:dyDescent="0.25">
      <c r="A34" s="15" t="s">
        <v>21</v>
      </c>
      <c r="B34" s="19"/>
      <c r="C34" s="25">
        <f>+C28</f>
        <v>0</v>
      </c>
      <c r="D34" s="25">
        <f t="shared" ref="D34:N34" si="6">+D28</f>
        <v>0</v>
      </c>
      <c r="E34" s="25">
        <f t="shared" si="6"/>
        <v>0</v>
      </c>
      <c r="F34" s="25">
        <f t="shared" si="6"/>
        <v>0</v>
      </c>
      <c r="G34" s="25">
        <f t="shared" si="6"/>
        <v>0</v>
      </c>
      <c r="H34" s="25">
        <f t="shared" si="6"/>
        <v>0</v>
      </c>
      <c r="I34" s="25">
        <f t="shared" si="6"/>
        <v>0</v>
      </c>
      <c r="J34" s="25">
        <f t="shared" si="6"/>
        <v>0</v>
      </c>
      <c r="K34" s="25">
        <f t="shared" si="6"/>
        <v>0</v>
      </c>
      <c r="L34" s="25">
        <f t="shared" si="6"/>
        <v>0</v>
      </c>
      <c r="M34" s="25">
        <f t="shared" si="6"/>
        <v>1540</v>
      </c>
      <c r="N34" s="25">
        <f t="shared" si="6"/>
        <v>3850</v>
      </c>
      <c r="O34" s="26">
        <f>+SUM(C34:N34)</f>
        <v>5390</v>
      </c>
    </row>
    <row r="35" spans="1:16" ht="15.75" thickBot="1" x14ac:dyDescent="0.3">
      <c r="A35" s="15" t="s">
        <v>63</v>
      </c>
      <c r="B35" s="15" t="s">
        <v>45</v>
      </c>
      <c r="C35" s="22">
        <f>+C34+C33</f>
        <v>26.8125</v>
      </c>
      <c r="D35" s="22">
        <f t="shared" ref="D35:N35" si="7">+D34+D33</f>
        <v>43.875</v>
      </c>
      <c r="E35" s="22">
        <f t="shared" si="7"/>
        <v>25.875</v>
      </c>
      <c r="F35" s="22">
        <f t="shared" si="7"/>
        <v>5.625</v>
      </c>
      <c r="G35" s="22">
        <f t="shared" si="7"/>
        <v>0</v>
      </c>
      <c r="H35" s="22">
        <f t="shared" si="7"/>
        <v>0</v>
      </c>
      <c r="I35" s="22">
        <f t="shared" si="7"/>
        <v>0</v>
      </c>
      <c r="J35" s="22">
        <f t="shared" si="7"/>
        <v>0</v>
      </c>
      <c r="K35" s="22">
        <f t="shared" si="7"/>
        <v>0</v>
      </c>
      <c r="L35" s="22">
        <f t="shared" si="7"/>
        <v>0</v>
      </c>
      <c r="M35" s="22">
        <f t="shared" si="7"/>
        <v>1570</v>
      </c>
      <c r="N35" s="22">
        <f t="shared" si="7"/>
        <v>3925</v>
      </c>
      <c r="O35" s="23">
        <f>+SUM(C35:N35)</f>
        <v>5597.1875</v>
      </c>
    </row>
    <row r="37" spans="1:16" x14ac:dyDescent="0.25">
      <c r="A37" t="s">
        <v>28</v>
      </c>
      <c r="O37" s="8"/>
    </row>
    <row r="38" spans="1:16" ht="15.75" thickBot="1" x14ac:dyDescent="0.3">
      <c r="A38" s="36" t="s">
        <v>22</v>
      </c>
      <c r="B38" s="36"/>
      <c r="C38" s="14" t="s">
        <v>30</v>
      </c>
      <c r="D38" s="14" t="s">
        <v>31</v>
      </c>
      <c r="E38" s="14" t="s">
        <v>32</v>
      </c>
      <c r="F38" s="14" t="s">
        <v>33</v>
      </c>
      <c r="G38" s="14" t="s">
        <v>34</v>
      </c>
      <c r="H38" s="14" t="s">
        <v>35</v>
      </c>
      <c r="I38" s="14" t="s">
        <v>36</v>
      </c>
      <c r="J38" s="14" t="s">
        <v>37</v>
      </c>
      <c r="K38" s="14" t="s">
        <v>38</v>
      </c>
      <c r="L38" s="14" t="s">
        <v>39</v>
      </c>
      <c r="M38" s="14" t="s">
        <v>40</v>
      </c>
      <c r="N38" s="14" t="s">
        <v>41</v>
      </c>
      <c r="O38" s="14" t="s">
        <v>42</v>
      </c>
    </row>
    <row r="39" spans="1:16" ht="15.75" thickTop="1" x14ac:dyDescent="0.25">
      <c r="A39" s="15"/>
      <c r="B39" s="16" t="s">
        <v>43</v>
      </c>
      <c r="C39" s="17">
        <v>14.91062390466176</v>
      </c>
      <c r="D39" s="17">
        <v>14.885709351097951</v>
      </c>
      <c r="E39" s="17">
        <v>15.336447010869565</v>
      </c>
      <c r="F39" s="17">
        <v>16.266480965645311</v>
      </c>
      <c r="G39" s="17">
        <v>16.49029748283753</v>
      </c>
      <c r="H39" s="17">
        <v>16.250243902439024</v>
      </c>
      <c r="I39" s="17" t="e">
        <v>#DIV/0!</v>
      </c>
      <c r="J39" s="17" t="e">
        <v>#DIV/0!</v>
      </c>
      <c r="K39" s="17">
        <v>17.25</v>
      </c>
      <c r="L39" s="17">
        <v>17.239952662721894</v>
      </c>
      <c r="M39" s="17">
        <v>16.587370999846886</v>
      </c>
      <c r="N39" s="17">
        <v>15.962738990332978</v>
      </c>
      <c r="O39" s="18">
        <f>+IFERROR(AVERAGEIF(C39:N39,"&gt;0"),0)</f>
        <v>16.117986527045289</v>
      </c>
    </row>
    <row r="40" spans="1:16" x14ac:dyDescent="0.25">
      <c r="A40" s="15"/>
      <c r="B40" s="19" t="s">
        <v>44</v>
      </c>
      <c r="C40" s="20">
        <v>2853</v>
      </c>
      <c r="D40" s="20">
        <v>4053</v>
      </c>
      <c r="E40" s="20">
        <v>1472</v>
      </c>
      <c r="F40" s="20">
        <v>538.5</v>
      </c>
      <c r="G40" s="20">
        <v>218.5</v>
      </c>
      <c r="H40" s="20">
        <v>20.5</v>
      </c>
      <c r="I40" s="20">
        <v>0</v>
      </c>
      <c r="J40" s="20">
        <v>0</v>
      </c>
      <c r="K40" s="20">
        <v>78</v>
      </c>
      <c r="L40" s="20">
        <v>422.5</v>
      </c>
      <c r="M40" s="20">
        <v>1632.75</v>
      </c>
      <c r="N40" s="20">
        <v>2793</v>
      </c>
      <c r="O40" s="21">
        <f>+SUM(C40:N40)</f>
        <v>14081.75</v>
      </c>
    </row>
    <row r="41" spans="1:16" ht="15.75" thickBot="1" x14ac:dyDescent="0.3">
      <c r="A41" s="15"/>
      <c r="B41" s="15" t="s">
        <v>45</v>
      </c>
      <c r="C41" s="22">
        <v>42540.01</v>
      </c>
      <c r="D41" s="22">
        <v>60331.78</v>
      </c>
      <c r="E41" s="22">
        <v>22575.25</v>
      </c>
      <c r="F41" s="22">
        <v>8759.5</v>
      </c>
      <c r="G41" s="22">
        <v>3603.13</v>
      </c>
      <c r="H41" s="22">
        <v>333.13</v>
      </c>
      <c r="I41" s="22">
        <v>0</v>
      </c>
      <c r="J41" s="22">
        <v>0</v>
      </c>
      <c r="K41" s="22">
        <v>1345.5</v>
      </c>
      <c r="L41" s="22">
        <v>7283.88</v>
      </c>
      <c r="M41" s="22">
        <v>27083.030000000002</v>
      </c>
      <c r="N41" s="22">
        <v>44583.930000000008</v>
      </c>
      <c r="O41" s="23">
        <f>+SUM(C41:N41)</f>
        <v>218439.14</v>
      </c>
      <c r="P41" s="8"/>
    </row>
    <row r="43" spans="1:16" ht="15.75" thickBot="1" x14ac:dyDescent="0.3">
      <c r="A43" s="36" t="s">
        <v>21</v>
      </c>
      <c r="B43" s="36"/>
      <c r="C43" s="14" t="s">
        <v>30</v>
      </c>
      <c r="D43" s="14" t="s">
        <v>31</v>
      </c>
      <c r="E43" s="14" t="s">
        <v>32</v>
      </c>
      <c r="F43" s="14" t="s">
        <v>33</v>
      </c>
      <c r="G43" s="14" t="s">
        <v>34</v>
      </c>
      <c r="H43" s="14" t="s">
        <v>35</v>
      </c>
      <c r="I43" s="14" t="s">
        <v>36</v>
      </c>
      <c r="J43" s="14" t="s">
        <v>37</v>
      </c>
      <c r="K43" s="14" t="s">
        <v>38</v>
      </c>
      <c r="L43" s="14" t="s">
        <v>39</v>
      </c>
      <c r="M43" s="14" t="s">
        <v>40</v>
      </c>
      <c r="N43" s="14" t="s">
        <v>41</v>
      </c>
      <c r="O43" s="14" t="s">
        <v>42</v>
      </c>
    </row>
    <row r="44" spans="1:16" ht="15.75" thickTop="1" x14ac:dyDescent="0.25">
      <c r="A44" s="15"/>
      <c r="B44" s="16" t="s">
        <v>43</v>
      </c>
      <c r="C44" s="17">
        <v>15.832637713855986</v>
      </c>
      <c r="D44" s="17">
        <v>15.963710912157779</v>
      </c>
      <c r="E44" s="17">
        <v>18.475733454628152</v>
      </c>
      <c r="F44" s="17">
        <v>17.487057079318014</v>
      </c>
      <c r="G44" s="17">
        <v>17.718550106609808</v>
      </c>
      <c r="H44" s="17">
        <v>16.5</v>
      </c>
      <c r="I44" s="17">
        <v>16.5</v>
      </c>
      <c r="J44" s="17" t="e">
        <v>#DIV/0!</v>
      </c>
      <c r="K44" s="17">
        <v>18</v>
      </c>
      <c r="L44" s="17">
        <v>18.505759036144578</v>
      </c>
      <c r="M44" s="17">
        <v>17.567895362663496</v>
      </c>
      <c r="N44" s="17">
        <v>17.131148611867172</v>
      </c>
      <c r="O44" s="18">
        <f>+IFERROR(AVERAGEIF(C44:N44,"&gt;0"),0)</f>
        <v>17.243862934295002</v>
      </c>
    </row>
    <row r="45" spans="1:16" x14ac:dyDescent="0.25">
      <c r="A45" s="15"/>
      <c r="B45" s="19" t="s">
        <v>44</v>
      </c>
      <c r="C45" s="20">
        <v>2659.5</v>
      </c>
      <c r="D45" s="20">
        <v>3853.5</v>
      </c>
      <c r="E45" s="20">
        <v>1099.25</v>
      </c>
      <c r="F45" s="20">
        <v>674.5</v>
      </c>
      <c r="G45" s="20">
        <v>234.5</v>
      </c>
      <c r="H45" s="20">
        <v>77</v>
      </c>
      <c r="I45" s="20">
        <v>14</v>
      </c>
      <c r="J45" s="20">
        <v>0</v>
      </c>
      <c r="K45" s="20">
        <v>12</v>
      </c>
      <c r="L45" s="20">
        <v>415</v>
      </c>
      <c r="M45" s="20">
        <v>630.75</v>
      </c>
      <c r="N45" s="20">
        <v>2296.25</v>
      </c>
      <c r="O45" s="21">
        <f>+SUM(C45:N45)</f>
        <v>11966.25</v>
      </c>
    </row>
    <row r="46" spans="1:16" ht="15.75" thickBot="1" x14ac:dyDescent="0.3">
      <c r="A46" s="15"/>
      <c r="B46" s="15" t="s">
        <v>45</v>
      </c>
      <c r="C46" s="22">
        <v>42106.899999999994</v>
      </c>
      <c r="D46" s="22">
        <v>61516.160000000003</v>
      </c>
      <c r="E46" s="22">
        <v>20309.449999999997</v>
      </c>
      <c r="F46" s="22">
        <v>11795.02</v>
      </c>
      <c r="G46" s="22">
        <v>4155</v>
      </c>
      <c r="H46" s="22">
        <v>1270.5</v>
      </c>
      <c r="I46" s="22">
        <v>231</v>
      </c>
      <c r="J46" s="22">
        <v>0</v>
      </c>
      <c r="K46" s="22">
        <v>216</v>
      </c>
      <c r="L46" s="22">
        <v>7679.89</v>
      </c>
      <c r="M46" s="22">
        <v>11080.95</v>
      </c>
      <c r="N46" s="22">
        <v>39337.399999999994</v>
      </c>
      <c r="O46" s="23">
        <f>+SUM(C46:N46)</f>
        <v>199698.27000000002</v>
      </c>
    </row>
    <row r="48" spans="1:16" ht="15.75" thickBot="1" x14ac:dyDescent="0.3">
      <c r="A48" s="36" t="s">
        <v>59</v>
      </c>
      <c r="B48" s="36"/>
      <c r="C48" s="14" t="s">
        <v>30</v>
      </c>
      <c r="D48" s="14" t="s">
        <v>31</v>
      </c>
      <c r="E48" s="14" t="s">
        <v>32</v>
      </c>
      <c r="F48" s="14" t="s">
        <v>33</v>
      </c>
      <c r="G48" s="14" t="s">
        <v>34</v>
      </c>
      <c r="H48" s="14" t="s">
        <v>35</v>
      </c>
      <c r="I48" s="14" t="s">
        <v>36</v>
      </c>
      <c r="J48" s="14" t="s">
        <v>37</v>
      </c>
      <c r="K48" s="14" t="s">
        <v>38</v>
      </c>
      <c r="L48" s="14" t="s">
        <v>39</v>
      </c>
      <c r="M48" s="14" t="s">
        <v>40</v>
      </c>
      <c r="N48" s="14" t="s">
        <v>41</v>
      </c>
      <c r="O48" s="14" t="s">
        <v>42</v>
      </c>
    </row>
    <row r="49" spans="1:16" ht="15.75" thickTop="1" x14ac:dyDescent="0.25">
      <c r="A49" s="15"/>
      <c r="B49" s="16" t="s">
        <v>43</v>
      </c>
      <c r="C49" s="17">
        <f t="shared" ref="C49:N49" si="8">+C53/C50</f>
        <v>16.026879818594104</v>
      </c>
      <c r="D49" s="17">
        <f t="shared" si="8"/>
        <v>16.310908113577437</v>
      </c>
      <c r="E49" s="17">
        <f t="shared" si="8"/>
        <v>16.547335926105976</v>
      </c>
      <c r="F49" s="17">
        <f t="shared" si="8"/>
        <v>20.197683429513603</v>
      </c>
      <c r="G49" s="17">
        <f t="shared" si="8"/>
        <v>19.094370860927153</v>
      </c>
      <c r="H49" s="17">
        <f t="shared" si="8"/>
        <v>26.811538461538461</v>
      </c>
      <c r="I49" s="17">
        <f t="shared" si="8"/>
        <v>33.75</v>
      </c>
      <c r="J49" s="17" t="e">
        <f t="shared" si="8"/>
        <v>#DIV/0!</v>
      </c>
      <c r="K49" s="17">
        <f t="shared" si="8"/>
        <v>5.55</v>
      </c>
      <c r="L49" s="17">
        <f t="shared" si="8"/>
        <v>19.090035820895523</v>
      </c>
      <c r="M49" s="17">
        <f t="shared" si="8"/>
        <v>10.540987408880053</v>
      </c>
      <c r="N49" s="17">
        <f t="shared" si="8"/>
        <v>16.209016554502135</v>
      </c>
      <c r="O49" s="18">
        <f>+IFERROR(AVERAGEIF(C49:N49,"&gt;0"),0)</f>
        <v>18.193523308594045</v>
      </c>
    </row>
    <row r="50" spans="1:16" x14ac:dyDescent="0.25">
      <c r="A50" s="15"/>
      <c r="B50" s="19" t="s">
        <v>44</v>
      </c>
      <c r="C50" s="24">
        <f>+AVERAGE(C40,C45)</f>
        <v>2756.25</v>
      </c>
      <c r="D50" s="24">
        <f>+AVERAGE(D40,D45)</f>
        <v>3953.25</v>
      </c>
      <c r="E50" s="24">
        <f>+AVERAGE(E40,E45)</f>
        <v>1285.625</v>
      </c>
      <c r="F50" s="24">
        <f>+AVERAGE(F40,F45)</f>
        <v>606.5</v>
      </c>
      <c r="G50" s="24">
        <f>+AVERAGE(G40,G45)</f>
        <v>226.5</v>
      </c>
      <c r="H50" s="24">
        <f>+AVERAGE(H40,H45)</f>
        <v>48.75</v>
      </c>
      <c r="I50" s="24">
        <f>+AVERAGE(I40,I45)</f>
        <v>7</v>
      </c>
      <c r="J50" s="24">
        <f>+AVERAGE(J40,J45)</f>
        <v>0</v>
      </c>
      <c r="K50" s="24">
        <f>+AVERAGE(K40,K45)</f>
        <v>45</v>
      </c>
      <c r="L50" s="24">
        <f>+AVERAGE(L40,L45)</f>
        <v>418.75</v>
      </c>
      <c r="M50" s="24">
        <f>+AVERAGE(M40,M45)</f>
        <v>1131.75</v>
      </c>
      <c r="N50" s="24">
        <f>+AVERAGE(N40,N45)</f>
        <v>2544.625</v>
      </c>
      <c r="O50" s="21">
        <f>+SUM(C50:N50)</f>
        <v>13024</v>
      </c>
    </row>
    <row r="51" spans="1:16" x14ac:dyDescent="0.25">
      <c r="A51" s="15" t="s">
        <v>46</v>
      </c>
      <c r="B51" s="27">
        <v>0.75</v>
      </c>
      <c r="C51" s="25">
        <f>+C50*0.75</f>
        <v>2067.1875</v>
      </c>
      <c r="D51" s="25">
        <f t="shared" ref="D51:N51" si="9">+D50*0.75</f>
        <v>2964.9375</v>
      </c>
      <c r="E51" s="25">
        <f t="shared" si="9"/>
        <v>964.21875</v>
      </c>
      <c r="F51" s="25">
        <f t="shared" si="9"/>
        <v>454.875</v>
      </c>
      <c r="G51" s="25">
        <f t="shared" si="9"/>
        <v>169.875</v>
      </c>
      <c r="H51" s="25">
        <f t="shared" si="9"/>
        <v>36.5625</v>
      </c>
      <c r="I51" s="25">
        <f t="shared" si="9"/>
        <v>5.25</v>
      </c>
      <c r="J51" s="25">
        <f t="shared" si="9"/>
        <v>0</v>
      </c>
      <c r="K51" s="25">
        <f t="shared" si="9"/>
        <v>33.75</v>
      </c>
      <c r="L51" s="25">
        <f t="shared" si="9"/>
        <v>314.0625</v>
      </c>
      <c r="M51" s="25">
        <f t="shared" si="9"/>
        <v>848.8125</v>
      </c>
      <c r="N51" s="25">
        <f t="shared" si="9"/>
        <v>1908.46875</v>
      </c>
      <c r="O51" s="50">
        <f>+SUM(C51:N51)</f>
        <v>9768</v>
      </c>
    </row>
    <row r="52" spans="1:16" x14ac:dyDescent="0.25">
      <c r="A52" s="15" t="s">
        <v>21</v>
      </c>
      <c r="B52" s="19"/>
      <c r="C52" s="25">
        <f>+C46</f>
        <v>42106.899999999994</v>
      </c>
      <c r="D52" s="25">
        <f t="shared" ref="D52:N52" si="10">+D46</f>
        <v>61516.160000000003</v>
      </c>
      <c r="E52" s="25">
        <f t="shared" si="10"/>
        <v>20309.449999999997</v>
      </c>
      <c r="F52" s="25">
        <f t="shared" si="10"/>
        <v>11795.02</v>
      </c>
      <c r="G52" s="25">
        <f t="shared" si="10"/>
        <v>4155</v>
      </c>
      <c r="H52" s="25">
        <f t="shared" si="10"/>
        <v>1270.5</v>
      </c>
      <c r="I52" s="25">
        <f t="shared" si="10"/>
        <v>231</v>
      </c>
      <c r="J52" s="25">
        <f t="shared" si="10"/>
        <v>0</v>
      </c>
      <c r="K52" s="25">
        <f t="shared" si="10"/>
        <v>216</v>
      </c>
      <c r="L52" s="25">
        <f t="shared" si="10"/>
        <v>7679.89</v>
      </c>
      <c r="M52" s="25">
        <f t="shared" si="10"/>
        <v>11080.95</v>
      </c>
      <c r="N52" s="25">
        <f t="shared" si="10"/>
        <v>39337.399999999994</v>
      </c>
      <c r="O52" s="26">
        <f>+SUM(C52:N52)</f>
        <v>199698.27000000002</v>
      </c>
    </row>
    <row r="53" spans="1:16" ht="15.75" thickBot="1" x14ac:dyDescent="0.3">
      <c r="A53" s="15" t="s">
        <v>63</v>
      </c>
      <c r="B53" s="15" t="s">
        <v>45</v>
      </c>
      <c r="C53" s="22">
        <f>+C52+C51</f>
        <v>44174.087499999994</v>
      </c>
      <c r="D53" s="22">
        <f t="shared" ref="D53:N53" si="11">+D52+D51</f>
        <v>64481.097500000003</v>
      </c>
      <c r="E53" s="22">
        <f t="shared" si="11"/>
        <v>21273.668749999997</v>
      </c>
      <c r="F53" s="22">
        <f t="shared" si="11"/>
        <v>12249.895</v>
      </c>
      <c r="G53" s="22">
        <f t="shared" si="11"/>
        <v>4324.875</v>
      </c>
      <c r="H53" s="22">
        <f t="shared" si="11"/>
        <v>1307.0625</v>
      </c>
      <c r="I53" s="22">
        <f t="shared" si="11"/>
        <v>236.25</v>
      </c>
      <c r="J53" s="22">
        <f t="shared" si="11"/>
        <v>0</v>
      </c>
      <c r="K53" s="22">
        <f t="shared" si="11"/>
        <v>249.75</v>
      </c>
      <c r="L53" s="22">
        <f t="shared" si="11"/>
        <v>7993.9525000000003</v>
      </c>
      <c r="M53" s="22">
        <f t="shared" si="11"/>
        <v>11929.762500000001</v>
      </c>
      <c r="N53" s="22">
        <f t="shared" si="11"/>
        <v>41245.868749999994</v>
      </c>
      <c r="O53" s="23">
        <f>+SUM(C53:N53)</f>
        <v>209466.27000000002</v>
      </c>
    </row>
    <row r="55" spans="1:16" x14ac:dyDescent="0.25">
      <c r="A55" t="s">
        <v>27</v>
      </c>
      <c r="O55" s="8"/>
    </row>
    <row r="56" spans="1:16" ht="15.75" thickBot="1" x14ac:dyDescent="0.3">
      <c r="A56" s="36" t="s">
        <v>22</v>
      </c>
      <c r="B56" s="36"/>
      <c r="C56" s="14" t="s">
        <v>30</v>
      </c>
      <c r="D56" s="14" t="s">
        <v>31</v>
      </c>
      <c r="E56" s="14" t="s">
        <v>32</v>
      </c>
      <c r="F56" s="14" t="s">
        <v>33</v>
      </c>
      <c r="G56" s="14" t="s">
        <v>34</v>
      </c>
      <c r="H56" s="14" t="s">
        <v>35</v>
      </c>
      <c r="I56" s="14" t="s">
        <v>36</v>
      </c>
      <c r="J56" s="14" t="s">
        <v>37</v>
      </c>
      <c r="K56" s="14" t="s">
        <v>38</v>
      </c>
      <c r="L56" s="14" t="s">
        <v>39</v>
      </c>
      <c r="M56" s="14" t="s">
        <v>40</v>
      </c>
      <c r="N56" s="14" t="s">
        <v>41</v>
      </c>
      <c r="O56" s="14" t="s">
        <v>42</v>
      </c>
    </row>
    <row r="57" spans="1:16" ht="15.75" thickTop="1" x14ac:dyDescent="0.25">
      <c r="A57" s="15"/>
      <c r="B57" s="16" t="s">
        <v>43</v>
      </c>
      <c r="C57" s="17">
        <v>15.460667086217747</v>
      </c>
      <c r="D57" s="17">
        <v>15.445128994994224</v>
      </c>
      <c r="E57" s="17">
        <v>15.431183830606352</v>
      </c>
      <c r="F57" s="17">
        <v>15.378969286829776</v>
      </c>
      <c r="G57" s="17">
        <v>16.016986301369862</v>
      </c>
      <c r="H57" s="17">
        <v>19</v>
      </c>
      <c r="I57" s="17" t="e">
        <v>#DIV/0!</v>
      </c>
      <c r="J57" s="17" t="e">
        <v>#DIV/0!</v>
      </c>
      <c r="K57" s="17" t="e">
        <v>#DIV/0!</v>
      </c>
      <c r="L57" s="17">
        <v>20</v>
      </c>
      <c r="M57" s="17">
        <v>16.681537221177102</v>
      </c>
      <c r="N57" s="17">
        <v>16.398108001576666</v>
      </c>
      <c r="O57" s="18">
        <f>+IFERROR(AVERAGEIF(C57:N57,"&gt;0"),0)</f>
        <v>16.645842302530195</v>
      </c>
    </row>
    <row r="58" spans="1:16" x14ac:dyDescent="0.25">
      <c r="A58" s="15"/>
      <c r="B58" s="19" t="s">
        <v>44</v>
      </c>
      <c r="C58" s="20">
        <v>794.5</v>
      </c>
      <c r="D58" s="20">
        <v>1298.5</v>
      </c>
      <c r="E58" s="20">
        <v>1039</v>
      </c>
      <c r="F58" s="20">
        <v>960.5</v>
      </c>
      <c r="G58" s="20">
        <v>456.25</v>
      </c>
      <c r="H58" s="20">
        <v>16</v>
      </c>
      <c r="I58" s="20">
        <v>0</v>
      </c>
      <c r="J58" s="20">
        <v>0</v>
      </c>
      <c r="K58" s="20">
        <v>0</v>
      </c>
      <c r="L58" s="20">
        <v>136.75</v>
      </c>
      <c r="M58" s="20">
        <v>930.25</v>
      </c>
      <c r="N58" s="20">
        <v>1268.5</v>
      </c>
      <c r="O58" s="21">
        <f>+SUM(C58:N58)</f>
        <v>6900.25</v>
      </c>
    </row>
    <row r="59" spans="1:16" ht="15.75" thickBot="1" x14ac:dyDescent="0.3">
      <c r="A59" s="15"/>
      <c r="B59" s="15" t="s">
        <v>45</v>
      </c>
      <c r="C59" s="22">
        <v>12283.5</v>
      </c>
      <c r="D59" s="22">
        <v>20055.5</v>
      </c>
      <c r="E59" s="22">
        <v>16033</v>
      </c>
      <c r="F59" s="22">
        <v>14771.5</v>
      </c>
      <c r="G59" s="22">
        <v>7307.75</v>
      </c>
      <c r="H59" s="22">
        <v>304</v>
      </c>
      <c r="I59" s="22">
        <v>0</v>
      </c>
      <c r="J59" s="22">
        <v>0</v>
      </c>
      <c r="K59" s="22">
        <v>0</v>
      </c>
      <c r="L59" s="22">
        <v>2735</v>
      </c>
      <c r="M59" s="22">
        <v>15518</v>
      </c>
      <c r="N59" s="22">
        <v>20801</v>
      </c>
      <c r="O59" s="23">
        <f>+SUM(C59:N59)</f>
        <v>109809.25</v>
      </c>
      <c r="P59" s="8"/>
    </row>
    <row r="61" spans="1:16" ht="15.75" thickBot="1" x14ac:dyDescent="0.3">
      <c r="A61" s="36" t="s">
        <v>21</v>
      </c>
      <c r="B61" s="36"/>
      <c r="C61" s="14" t="s">
        <v>30</v>
      </c>
      <c r="D61" s="14" t="s">
        <v>31</v>
      </c>
      <c r="E61" s="14" t="s">
        <v>32</v>
      </c>
      <c r="F61" s="14" t="s">
        <v>33</v>
      </c>
      <c r="G61" s="14" t="s">
        <v>34</v>
      </c>
      <c r="H61" s="14" t="s">
        <v>35</v>
      </c>
      <c r="I61" s="14" t="s">
        <v>36</v>
      </c>
      <c r="J61" s="14" t="s">
        <v>37</v>
      </c>
      <c r="K61" s="14" t="s">
        <v>38</v>
      </c>
      <c r="L61" s="14" t="s">
        <v>39</v>
      </c>
      <c r="M61" s="14" t="s">
        <v>40</v>
      </c>
      <c r="N61" s="14" t="s">
        <v>41</v>
      </c>
      <c r="O61" s="14" t="s">
        <v>42</v>
      </c>
    </row>
    <row r="62" spans="1:16" ht="15.75" thickTop="1" x14ac:dyDescent="0.25">
      <c r="A62" s="15"/>
      <c r="B62" s="16" t="s">
        <v>43</v>
      </c>
      <c r="C62" s="17">
        <v>16.62445685909373</v>
      </c>
      <c r="D62" s="17">
        <v>16.358353510895885</v>
      </c>
      <c r="E62" s="17">
        <v>16.456326342475226</v>
      </c>
      <c r="F62" s="17">
        <v>16.322012578616352</v>
      </c>
      <c r="G62" s="17">
        <v>17.452208835341366</v>
      </c>
      <c r="H62" s="17" t="e">
        <v>#DIV/0!</v>
      </c>
      <c r="I62" s="17" t="e">
        <v>#DIV/0!</v>
      </c>
      <c r="J62" s="17" t="e">
        <v>#DIV/0!</v>
      </c>
      <c r="K62" s="17" t="e">
        <v>#DIV/0!</v>
      </c>
      <c r="L62" s="17">
        <v>20</v>
      </c>
      <c r="M62" s="17">
        <v>18.951058201058203</v>
      </c>
      <c r="N62" s="17">
        <v>17.320749440715883</v>
      </c>
      <c r="O62" s="18">
        <f>+IFERROR(AVERAGEIF(C62:N62,"&gt;0"),0)</f>
        <v>17.435645721024581</v>
      </c>
    </row>
    <row r="63" spans="1:16" x14ac:dyDescent="0.25">
      <c r="A63" s="15"/>
      <c r="B63" s="19" t="s">
        <v>44</v>
      </c>
      <c r="C63" s="20">
        <v>805.5</v>
      </c>
      <c r="D63" s="20">
        <v>1445.5</v>
      </c>
      <c r="E63" s="20">
        <v>1084.75</v>
      </c>
      <c r="F63" s="20">
        <v>1192.5</v>
      </c>
      <c r="G63" s="20">
        <v>311.25</v>
      </c>
      <c r="H63" s="20">
        <v>0</v>
      </c>
      <c r="I63" s="20">
        <v>0</v>
      </c>
      <c r="J63" s="20">
        <v>0</v>
      </c>
      <c r="K63" s="20">
        <v>0</v>
      </c>
      <c r="L63" s="20">
        <v>128</v>
      </c>
      <c r="M63" s="20">
        <v>189</v>
      </c>
      <c r="N63" s="20">
        <v>894</v>
      </c>
      <c r="O63" s="21">
        <f>+SUM(C63:N63)</f>
        <v>6050.5</v>
      </c>
    </row>
    <row r="64" spans="1:16" ht="15.75" thickBot="1" x14ac:dyDescent="0.3">
      <c r="A64" s="15"/>
      <c r="B64" s="15" t="s">
        <v>45</v>
      </c>
      <c r="C64" s="22">
        <v>13391</v>
      </c>
      <c r="D64" s="22">
        <v>23646</v>
      </c>
      <c r="E64" s="22">
        <v>17851</v>
      </c>
      <c r="F64" s="22">
        <v>19464</v>
      </c>
      <c r="G64" s="22">
        <v>5432</v>
      </c>
      <c r="H64" s="22">
        <v>0</v>
      </c>
      <c r="I64" s="22">
        <v>0</v>
      </c>
      <c r="J64" s="22">
        <v>0</v>
      </c>
      <c r="K64" s="22">
        <v>0</v>
      </c>
      <c r="L64" s="22">
        <v>2560</v>
      </c>
      <c r="M64" s="22">
        <v>3581.75</v>
      </c>
      <c r="N64" s="22">
        <v>15484.75</v>
      </c>
      <c r="O64" s="23">
        <f>+SUM(C64:N64)</f>
        <v>101410.5</v>
      </c>
    </row>
    <row r="66" spans="1:16" ht="15.75" thickBot="1" x14ac:dyDescent="0.3">
      <c r="A66" s="36" t="s">
        <v>59</v>
      </c>
      <c r="B66" s="36"/>
      <c r="C66" s="14" t="s">
        <v>30</v>
      </c>
      <c r="D66" s="14" t="s">
        <v>31</v>
      </c>
      <c r="E66" s="14" t="s">
        <v>32</v>
      </c>
      <c r="F66" s="14" t="s">
        <v>33</v>
      </c>
      <c r="G66" s="14" t="s">
        <v>34</v>
      </c>
      <c r="H66" s="14" t="s">
        <v>35</v>
      </c>
      <c r="I66" s="14" t="s">
        <v>36</v>
      </c>
      <c r="J66" s="14" t="s">
        <v>37</v>
      </c>
      <c r="K66" s="14" t="s">
        <v>38</v>
      </c>
      <c r="L66" s="14" t="s">
        <v>39</v>
      </c>
      <c r="M66" s="14" t="s">
        <v>40</v>
      </c>
      <c r="N66" s="14" t="s">
        <v>41</v>
      </c>
      <c r="O66" s="14" t="s">
        <v>42</v>
      </c>
    </row>
    <row r="67" spans="1:16" ht="15.75" thickTop="1" x14ac:dyDescent="0.25">
      <c r="A67" s="15"/>
      <c r="B67" s="16" t="s">
        <v>43</v>
      </c>
      <c r="C67" s="17">
        <f t="shared" ref="C67:N67" si="12">+C71/C68</f>
        <v>17.48875</v>
      </c>
      <c r="D67" s="17">
        <f t="shared" si="12"/>
        <v>17.98469387755102</v>
      </c>
      <c r="E67" s="17">
        <f t="shared" si="12"/>
        <v>17.56082989994114</v>
      </c>
      <c r="F67" s="17">
        <f t="shared" si="12"/>
        <v>18.830817464003715</v>
      </c>
      <c r="G67" s="17">
        <f t="shared" si="12"/>
        <v>14.905048859934853</v>
      </c>
      <c r="H67" s="17">
        <f t="shared" si="12"/>
        <v>0.75</v>
      </c>
      <c r="I67" s="17" t="e">
        <f t="shared" si="12"/>
        <v>#DIV/0!</v>
      </c>
      <c r="J67" s="17" t="e">
        <f t="shared" si="12"/>
        <v>#DIV/0!</v>
      </c>
      <c r="K67" s="17" t="e">
        <f t="shared" si="12"/>
        <v>#DIV/0!</v>
      </c>
      <c r="L67" s="17">
        <f t="shared" si="12"/>
        <v>20.088999055712936</v>
      </c>
      <c r="M67" s="17">
        <f t="shared" si="12"/>
        <v>7.1502680366316733</v>
      </c>
      <c r="N67" s="17">
        <f t="shared" si="12"/>
        <v>15.071156069364163</v>
      </c>
      <c r="O67" s="18">
        <f>+IFERROR(AVERAGEIF(C67:N67,"&gt;0"),0)</f>
        <v>14.425618140348831</v>
      </c>
    </row>
    <row r="68" spans="1:16" x14ac:dyDescent="0.25">
      <c r="A68" s="15"/>
      <c r="B68" s="19" t="s">
        <v>44</v>
      </c>
      <c r="C68" s="24">
        <f>+AVERAGE(C58,C63)</f>
        <v>800</v>
      </c>
      <c r="D68" s="24">
        <f>+AVERAGE(D58,D63)</f>
        <v>1372</v>
      </c>
      <c r="E68" s="24">
        <f>+AVERAGE(E58,E63)</f>
        <v>1061.875</v>
      </c>
      <c r="F68" s="24">
        <f>+AVERAGE(F58,F63)</f>
        <v>1076.5</v>
      </c>
      <c r="G68" s="24">
        <f>+AVERAGE(G58,G63)</f>
        <v>383.75</v>
      </c>
      <c r="H68" s="24">
        <f>+AVERAGE(H58,H63)</f>
        <v>8</v>
      </c>
      <c r="I68" s="24">
        <f>+AVERAGE(I58,I63)</f>
        <v>0</v>
      </c>
      <c r="J68" s="24">
        <f>+AVERAGE(J58,J63)</f>
        <v>0</v>
      </c>
      <c r="K68" s="24">
        <f>+AVERAGE(K58,K63)</f>
        <v>0</v>
      </c>
      <c r="L68" s="24">
        <f>+AVERAGE(L58,L63)</f>
        <v>132.375</v>
      </c>
      <c r="M68" s="24">
        <f>+AVERAGE(M58,M63)</f>
        <v>559.625</v>
      </c>
      <c r="N68" s="24">
        <f>+AVERAGE(N58,N63)</f>
        <v>1081.25</v>
      </c>
      <c r="O68" s="21">
        <f>+SUM(C68:N68)</f>
        <v>6475.375</v>
      </c>
    </row>
    <row r="69" spans="1:16" x14ac:dyDescent="0.25">
      <c r="A69" s="15" t="s">
        <v>46</v>
      </c>
      <c r="B69" s="27">
        <v>0.75</v>
      </c>
      <c r="C69" s="25">
        <f>+C68*0.75</f>
        <v>600</v>
      </c>
      <c r="D69" s="25">
        <f t="shared" ref="D69:N69" si="13">+D68*0.75</f>
        <v>1029</v>
      </c>
      <c r="E69" s="25">
        <f t="shared" si="13"/>
        <v>796.40625</v>
      </c>
      <c r="F69" s="25">
        <f t="shared" si="13"/>
        <v>807.375</v>
      </c>
      <c r="G69" s="25">
        <f t="shared" si="13"/>
        <v>287.8125</v>
      </c>
      <c r="H69" s="25">
        <f t="shared" si="13"/>
        <v>6</v>
      </c>
      <c r="I69" s="25">
        <f t="shared" si="13"/>
        <v>0</v>
      </c>
      <c r="J69" s="25">
        <f t="shared" si="13"/>
        <v>0</v>
      </c>
      <c r="K69" s="25">
        <f t="shared" si="13"/>
        <v>0</v>
      </c>
      <c r="L69" s="25">
        <f t="shared" si="13"/>
        <v>99.28125</v>
      </c>
      <c r="M69" s="25">
        <f t="shared" si="13"/>
        <v>419.71875</v>
      </c>
      <c r="N69" s="25">
        <f t="shared" si="13"/>
        <v>810.9375</v>
      </c>
      <c r="O69" s="50">
        <f>+SUM(C69:N69)</f>
        <v>4856.53125</v>
      </c>
    </row>
    <row r="70" spans="1:16" x14ac:dyDescent="0.25">
      <c r="A70" s="15" t="s">
        <v>21</v>
      </c>
      <c r="B70" s="19"/>
      <c r="C70" s="25">
        <f>+C64</f>
        <v>13391</v>
      </c>
      <c r="D70" s="25">
        <f t="shared" ref="D70:N70" si="14">+D64</f>
        <v>23646</v>
      </c>
      <c r="E70" s="25">
        <f t="shared" si="14"/>
        <v>17851</v>
      </c>
      <c r="F70" s="25">
        <f t="shared" si="14"/>
        <v>19464</v>
      </c>
      <c r="G70" s="25">
        <f t="shared" si="14"/>
        <v>5432</v>
      </c>
      <c r="H70" s="25">
        <f t="shared" si="14"/>
        <v>0</v>
      </c>
      <c r="I70" s="25">
        <f t="shared" si="14"/>
        <v>0</v>
      </c>
      <c r="J70" s="25">
        <f t="shared" si="14"/>
        <v>0</v>
      </c>
      <c r="K70" s="25">
        <f t="shared" si="14"/>
        <v>0</v>
      </c>
      <c r="L70" s="25">
        <f t="shared" si="14"/>
        <v>2560</v>
      </c>
      <c r="M70" s="25">
        <f t="shared" si="14"/>
        <v>3581.75</v>
      </c>
      <c r="N70" s="25">
        <f t="shared" si="14"/>
        <v>15484.75</v>
      </c>
      <c r="O70" s="26">
        <f>+SUM(C70:N70)</f>
        <v>101410.5</v>
      </c>
    </row>
    <row r="71" spans="1:16" ht="15.75" thickBot="1" x14ac:dyDescent="0.3">
      <c r="A71" s="15" t="s">
        <v>63</v>
      </c>
      <c r="B71" s="15" t="s">
        <v>45</v>
      </c>
      <c r="C71" s="22">
        <f>+C70+C69</f>
        <v>13991</v>
      </c>
      <c r="D71" s="22">
        <f t="shared" ref="D71:N71" si="15">+D70+D69</f>
        <v>24675</v>
      </c>
      <c r="E71" s="22">
        <f t="shared" si="15"/>
        <v>18647.40625</v>
      </c>
      <c r="F71" s="22">
        <f t="shared" si="15"/>
        <v>20271.375</v>
      </c>
      <c r="G71" s="22">
        <f t="shared" si="15"/>
        <v>5719.8125</v>
      </c>
      <c r="H71" s="22">
        <f t="shared" si="15"/>
        <v>6</v>
      </c>
      <c r="I71" s="22">
        <f t="shared" si="15"/>
        <v>0</v>
      </c>
      <c r="J71" s="22">
        <f t="shared" si="15"/>
        <v>0</v>
      </c>
      <c r="K71" s="22">
        <f t="shared" si="15"/>
        <v>0</v>
      </c>
      <c r="L71" s="22">
        <f t="shared" si="15"/>
        <v>2659.28125</v>
      </c>
      <c r="M71" s="22">
        <f t="shared" si="15"/>
        <v>4001.46875</v>
      </c>
      <c r="N71" s="22">
        <f t="shared" si="15"/>
        <v>16295.6875</v>
      </c>
      <c r="O71" s="23">
        <f>+SUM(C71:N71)</f>
        <v>106267.03125</v>
      </c>
    </row>
    <row r="73" spans="1:16" x14ac:dyDescent="0.25">
      <c r="A73" t="s">
        <v>65</v>
      </c>
      <c r="O73" s="8"/>
    </row>
    <row r="74" spans="1:16" ht="15.75" thickBot="1" x14ac:dyDescent="0.3">
      <c r="A74" s="36" t="s">
        <v>22</v>
      </c>
      <c r="B74" s="36"/>
      <c r="C74" s="14" t="s">
        <v>30</v>
      </c>
      <c r="D74" s="14" t="s">
        <v>31</v>
      </c>
      <c r="E74" s="14" t="s">
        <v>32</v>
      </c>
      <c r="F74" s="14" t="s">
        <v>33</v>
      </c>
      <c r="G74" s="14" t="s">
        <v>34</v>
      </c>
      <c r="H74" s="14" t="s">
        <v>35</v>
      </c>
      <c r="I74" s="14" t="s">
        <v>36</v>
      </c>
      <c r="J74" s="14" t="s">
        <v>37</v>
      </c>
      <c r="K74" s="14" t="s">
        <v>38</v>
      </c>
      <c r="L74" s="14" t="s">
        <v>39</v>
      </c>
      <c r="M74" s="14" t="s">
        <v>40</v>
      </c>
      <c r="N74" s="14" t="s">
        <v>41</v>
      </c>
      <c r="O74" s="14" t="s">
        <v>42</v>
      </c>
    </row>
    <row r="75" spans="1:16" ht="15.75" thickTop="1" x14ac:dyDescent="0.25">
      <c r="A75" s="15"/>
      <c r="B75" s="16" t="s">
        <v>43</v>
      </c>
      <c r="C75" s="17">
        <v>14.611110784649791</v>
      </c>
      <c r="D75" s="17">
        <v>14.653023990590075</v>
      </c>
      <c r="E75" s="17">
        <v>14.129836408455965</v>
      </c>
      <c r="F75" s="17">
        <v>13.527004909983633</v>
      </c>
      <c r="G75" s="17">
        <v>14.777777777777779</v>
      </c>
      <c r="H75" s="17">
        <v>15</v>
      </c>
      <c r="I75" s="17">
        <v>15.684210526315789</v>
      </c>
      <c r="J75" s="17">
        <v>15.908045977011493</v>
      </c>
      <c r="K75" s="17">
        <v>16</v>
      </c>
      <c r="L75" s="17">
        <v>16.076103448275862</v>
      </c>
      <c r="M75" s="17">
        <v>15.441766654398233</v>
      </c>
      <c r="N75" s="17">
        <v>15.700057288747734</v>
      </c>
      <c r="O75" s="18">
        <f>+IFERROR(AVERAGEIF(C75:N75,"&gt;0"),0)</f>
        <v>15.125744813850531</v>
      </c>
    </row>
    <row r="76" spans="1:16" x14ac:dyDescent="0.25">
      <c r="A76" s="15"/>
      <c r="B76" s="19" t="s">
        <v>44</v>
      </c>
      <c r="C76" s="20">
        <v>15315.75</v>
      </c>
      <c r="D76" s="20">
        <v>23294.55</v>
      </c>
      <c r="E76" s="20">
        <v>3346.75</v>
      </c>
      <c r="F76" s="20">
        <v>305.5</v>
      </c>
      <c r="G76" s="20">
        <v>256.5</v>
      </c>
      <c r="H76" s="20">
        <v>215.5</v>
      </c>
      <c r="I76" s="20">
        <v>237.5</v>
      </c>
      <c r="J76" s="20">
        <v>261</v>
      </c>
      <c r="K76" s="20">
        <v>221.25</v>
      </c>
      <c r="L76" s="20">
        <v>290</v>
      </c>
      <c r="M76" s="20">
        <v>679.25</v>
      </c>
      <c r="N76" s="20">
        <v>8029.5</v>
      </c>
      <c r="O76" s="21">
        <f>+SUM(C76:N76)</f>
        <v>52453.05</v>
      </c>
    </row>
    <row r="77" spans="1:16" ht="15.75" thickBot="1" x14ac:dyDescent="0.3">
      <c r="A77" s="15"/>
      <c r="B77" s="15" t="s">
        <v>45</v>
      </c>
      <c r="C77" s="22">
        <v>223780.12000000002</v>
      </c>
      <c r="D77" s="22">
        <v>341335.60000000003</v>
      </c>
      <c r="E77" s="22">
        <v>47289.03</v>
      </c>
      <c r="F77" s="22">
        <v>4132.5</v>
      </c>
      <c r="G77" s="22">
        <v>3790.5</v>
      </c>
      <c r="H77" s="22">
        <v>3232.5</v>
      </c>
      <c r="I77" s="22">
        <v>3725</v>
      </c>
      <c r="J77" s="22">
        <v>4152</v>
      </c>
      <c r="K77" s="22">
        <v>3540</v>
      </c>
      <c r="L77" s="22">
        <v>4662.07</v>
      </c>
      <c r="M77" s="22">
        <v>10488.82</v>
      </c>
      <c r="N77" s="22">
        <v>126063.60999999993</v>
      </c>
      <c r="O77" s="23">
        <f>+SUM(C77:N77)</f>
        <v>776191.75</v>
      </c>
      <c r="P77" s="8"/>
    </row>
    <row r="79" spans="1:16" ht="15.75" thickBot="1" x14ac:dyDescent="0.3">
      <c r="A79" s="36" t="s">
        <v>21</v>
      </c>
      <c r="B79" s="36"/>
      <c r="C79" s="14" t="s">
        <v>30</v>
      </c>
      <c r="D79" s="14" t="s">
        <v>31</v>
      </c>
      <c r="E79" s="14" t="s">
        <v>32</v>
      </c>
      <c r="F79" s="14" t="s">
        <v>33</v>
      </c>
      <c r="G79" s="14" t="s">
        <v>34</v>
      </c>
      <c r="H79" s="14" t="s">
        <v>35</v>
      </c>
      <c r="I79" s="14" t="s">
        <v>36</v>
      </c>
      <c r="J79" s="14" t="s">
        <v>37</v>
      </c>
      <c r="K79" s="14" t="s">
        <v>38</v>
      </c>
      <c r="L79" s="14" t="s">
        <v>39</v>
      </c>
      <c r="M79" s="14" t="s">
        <v>40</v>
      </c>
      <c r="N79" s="14" t="s">
        <v>41</v>
      </c>
      <c r="O79" s="14" t="s">
        <v>42</v>
      </c>
    </row>
    <row r="80" spans="1:16" ht="15.75" thickTop="1" x14ac:dyDescent="0.25">
      <c r="A80" s="15"/>
      <c r="B80" s="16" t="s">
        <v>43</v>
      </c>
      <c r="C80" s="17">
        <v>15.626405047318615</v>
      </c>
      <c r="D80" s="17">
        <v>15.607467831174619</v>
      </c>
      <c r="E80" s="17">
        <v>15.354070704982426</v>
      </c>
      <c r="F80" s="17">
        <v>14.341160220994475</v>
      </c>
      <c r="G80" s="17" t="e">
        <v>#DIV/0!</v>
      </c>
      <c r="H80" s="17" t="e">
        <v>#DIV/0!</v>
      </c>
      <c r="I80" s="17">
        <v>14.901294964028775</v>
      </c>
      <c r="J80" s="17">
        <v>14.340722891566264</v>
      </c>
      <c r="K80" s="17">
        <v>14.75030303030303</v>
      </c>
      <c r="L80" s="17" t="e">
        <v>#DIV/0!</v>
      </c>
      <c r="M80" s="17" t="e">
        <v>#DIV/0!</v>
      </c>
      <c r="N80" s="17">
        <v>16.50080950285966</v>
      </c>
      <c r="O80" s="18">
        <f>+IFERROR(AVERAGEIF(C80:N80,"&gt;0"),0)</f>
        <v>15.177779274153483</v>
      </c>
    </row>
    <row r="81" spans="1:16" x14ac:dyDescent="0.25">
      <c r="A81" s="15"/>
      <c r="B81" s="19" t="s">
        <v>44</v>
      </c>
      <c r="C81" s="20">
        <v>15850</v>
      </c>
      <c r="D81" s="20">
        <v>23586.5</v>
      </c>
      <c r="E81" s="20">
        <v>3627.75</v>
      </c>
      <c r="F81" s="20">
        <v>362</v>
      </c>
      <c r="G81" s="20">
        <v>0</v>
      </c>
      <c r="H81" s="20">
        <v>0</v>
      </c>
      <c r="I81" s="20">
        <v>34.75</v>
      </c>
      <c r="J81" s="20">
        <v>41.5</v>
      </c>
      <c r="K81" s="20">
        <v>33</v>
      </c>
      <c r="L81" s="20">
        <v>0</v>
      </c>
      <c r="M81" s="20">
        <v>0</v>
      </c>
      <c r="N81" s="20">
        <v>1136.5</v>
      </c>
      <c r="O81" s="21">
        <f>+SUM(C81:N81)</f>
        <v>44672</v>
      </c>
    </row>
    <row r="82" spans="1:16" ht="15.75" thickBot="1" x14ac:dyDescent="0.3">
      <c r="A82" s="15"/>
      <c r="B82" s="15" t="s">
        <v>45</v>
      </c>
      <c r="C82" s="22">
        <v>247678.52000000005</v>
      </c>
      <c r="D82" s="22">
        <v>368125.54000000015</v>
      </c>
      <c r="E82" s="22">
        <v>55700.729999999996</v>
      </c>
      <c r="F82" s="22">
        <v>5191.5</v>
      </c>
      <c r="G82" s="22">
        <v>0</v>
      </c>
      <c r="H82" s="22">
        <v>0</v>
      </c>
      <c r="I82" s="22">
        <v>517.81999999999994</v>
      </c>
      <c r="J82" s="22">
        <v>595.14</v>
      </c>
      <c r="K82" s="22">
        <v>486.76</v>
      </c>
      <c r="L82" s="22">
        <v>0</v>
      </c>
      <c r="M82" s="22">
        <v>0</v>
      </c>
      <c r="N82" s="22">
        <v>18753.170000000002</v>
      </c>
      <c r="O82" s="23">
        <f>+SUM(C82:N82)</f>
        <v>697049.18000000017</v>
      </c>
    </row>
    <row r="84" spans="1:16" ht="15.75" thickBot="1" x14ac:dyDescent="0.3">
      <c r="A84" s="36" t="s">
        <v>59</v>
      </c>
      <c r="B84" s="36"/>
      <c r="C84" s="14" t="s">
        <v>30</v>
      </c>
      <c r="D84" s="14" t="s">
        <v>31</v>
      </c>
      <c r="E84" s="14" t="s">
        <v>32</v>
      </c>
      <c r="F84" s="14" t="s">
        <v>33</v>
      </c>
      <c r="G84" s="14" t="s">
        <v>34</v>
      </c>
      <c r="H84" s="14" t="s">
        <v>35</v>
      </c>
      <c r="I84" s="14" t="s">
        <v>36</v>
      </c>
      <c r="J84" s="14" t="s">
        <v>37</v>
      </c>
      <c r="K84" s="14" t="s">
        <v>38</v>
      </c>
      <c r="L84" s="14" t="s">
        <v>39</v>
      </c>
      <c r="M84" s="14" t="s">
        <v>40</v>
      </c>
      <c r="N84" s="14" t="s">
        <v>41</v>
      </c>
      <c r="O84" s="14" t="s">
        <v>42</v>
      </c>
    </row>
    <row r="85" spans="1:16" ht="15.75" thickTop="1" x14ac:dyDescent="0.25">
      <c r="A85" s="15"/>
      <c r="B85" s="16" t="s">
        <v>43</v>
      </c>
      <c r="C85" s="17">
        <f t="shared" ref="C85:N85" si="16">+C89/C86</f>
        <v>16.64427624876668</v>
      </c>
      <c r="D85" s="17">
        <f t="shared" si="16"/>
        <v>16.454662758193347</v>
      </c>
      <c r="E85" s="17">
        <f t="shared" si="16"/>
        <v>16.722680478887373</v>
      </c>
      <c r="F85" s="17">
        <f t="shared" si="16"/>
        <v>16.305056179775281</v>
      </c>
      <c r="G85" s="17">
        <f t="shared" si="16"/>
        <v>0.75</v>
      </c>
      <c r="H85" s="17">
        <f t="shared" si="16"/>
        <v>0.75</v>
      </c>
      <c r="I85" s="17">
        <f t="shared" si="16"/>
        <v>4.5540036730945817</v>
      </c>
      <c r="J85" s="17">
        <f t="shared" si="16"/>
        <v>4.6848099173553717</v>
      </c>
      <c r="K85" s="17">
        <f t="shared" si="16"/>
        <v>4.5789872173058015</v>
      </c>
      <c r="L85" s="17">
        <f t="shared" si="16"/>
        <v>0.75</v>
      </c>
      <c r="M85" s="17">
        <f t="shared" si="16"/>
        <v>0.75</v>
      </c>
      <c r="N85" s="17">
        <f t="shared" si="16"/>
        <v>4.8418983198778101</v>
      </c>
      <c r="O85" s="18">
        <f>+IFERROR(AVERAGEIF(C85:N85,"&gt;0"),0)</f>
        <v>7.3155312327713524</v>
      </c>
    </row>
    <row r="86" spans="1:16" x14ac:dyDescent="0.25">
      <c r="A86" s="15"/>
      <c r="B86" s="19" t="s">
        <v>44</v>
      </c>
      <c r="C86" s="24">
        <f>+AVERAGE(C76,C81)</f>
        <v>15582.875</v>
      </c>
      <c r="D86" s="24">
        <f>+AVERAGE(D76,D81)</f>
        <v>23440.525000000001</v>
      </c>
      <c r="E86" s="24">
        <f>+AVERAGE(E76,E81)</f>
        <v>3487.25</v>
      </c>
      <c r="F86" s="24">
        <f>+AVERAGE(F76,F81)</f>
        <v>333.75</v>
      </c>
      <c r="G86" s="24">
        <f>+AVERAGE(G76,G81)</f>
        <v>128.25</v>
      </c>
      <c r="H86" s="24">
        <f>+AVERAGE(H76,H81)</f>
        <v>107.75</v>
      </c>
      <c r="I86" s="24">
        <f>+AVERAGE(I76,I81)</f>
        <v>136.125</v>
      </c>
      <c r="J86" s="24">
        <f>+AVERAGE(J76,J81)</f>
        <v>151.25</v>
      </c>
      <c r="K86" s="24">
        <f>+AVERAGE(K76,K81)</f>
        <v>127.125</v>
      </c>
      <c r="L86" s="24">
        <f>+AVERAGE(L76,L81)</f>
        <v>145</v>
      </c>
      <c r="M86" s="24">
        <f>+AVERAGE(M76,M81)</f>
        <v>339.625</v>
      </c>
      <c r="N86" s="24">
        <f>+AVERAGE(N76,N81)</f>
        <v>4583</v>
      </c>
      <c r="O86" s="21">
        <f>+SUM(C86:N86)</f>
        <v>48562.525000000001</v>
      </c>
    </row>
    <row r="87" spans="1:16" x14ac:dyDescent="0.25">
      <c r="A87" s="15" t="s">
        <v>46</v>
      </c>
      <c r="B87" s="27">
        <v>0.75</v>
      </c>
      <c r="C87" s="25">
        <f>+C86*0.75</f>
        <v>11687.15625</v>
      </c>
      <c r="D87" s="25">
        <f t="shared" ref="D87:N87" si="17">+D86*0.75</f>
        <v>17580.393750000003</v>
      </c>
      <c r="E87" s="25">
        <f t="shared" si="17"/>
        <v>2615.4375</v>
      </c>
      <c r="F87" s="25">
        <f t="shared" si="17"/>
        <v>250.3125</v>
      </c>
      <c r="G87" s="25">
        <f t="shared" si="17"/>
        <v>96.1875</v>
      </c>
      <c r="H87" s="25">
        <f t="shared" si="17"/>
        <v>80.8125</v>
      </c>
      <c r="I87" s="25">
        <f t="shared" si="17"/>
        <v>102.09375</v>
      </c>
      <c r="J87" s="25">
        <f t="shared" si="17"/>
        <v>113.4375</v>
      </c>
      <c r="K87" s="25">
        <f t="shared" si="17"/>
        <v>95.34375</v>
      </c>
      <c r="L87" s="25">
        <f t="shared" si="17"/>
        <v>108.75</v>
      </c>
      <c r="M87" s="25">
        <f t="shared" si="17"/>
        <v>254.71875</v>
      </c>
      <c r="N87" s="25">
        <f t="shared" si="17"/>
        <v>3437.25</v>
      </c>
      <c r="O87" s="50">
        <f>+SUM(C87:N87)</f>
        <v>36421.893750000003</v>
      </c>
    </row>
    <row r="88" spans="1:16" x14ac:dyDescent="0.25">
      <c r="A88" s="15" t="s">
        <v>21</v>
      </c>
      <c r="B88" s="19"/>
      <c r="C88" s="25">
        <f>+C82</f>
        <v>247678.52000000005</v>
      </c>
      <c r="D88" s="25">
        <f t="shared" ref="D88:N88" si="18">+D82</f>
        <v>368125.54000000015</v>
      </c>
      <c r="E88" s="25">
        <f t="shared" si="18"/>
        <v>55700.729999999996</v>
      </c>
      <c r="F88" s="25">
        <f t="shared" si="18"/>
        <v>5191.5</v>
      </c>
      <c r="G88" s="25">
        <f t="shared" si="18"/>
        <v>0</v>
      </c>
      <c r="H88" s="25">
        <f t="shared" si="18"/>
        <v>0</v>
      </c>
      <c r="I88" s="25">
        <f t="shared" si="18"/>
        <v>517.81999999999994</v>
      </c>
      <c r="J88" s="25">
        <f t="shared" si="18"/>
        <v>595.14</v>
      </c>
      <c r="K88" s="25">
        <f t="shared" si="18"/>
        <v>486.76</v>
      </c>
      <c r="L88" s="25">
        <f t="shared" si="18"/>
        <v>0</v>
      </c>
      <c r="M88" s="25">
        <f t="shared" si="18"/>
        <v>0</v>
      </c>
      <c r="N88" s="25">
        <f t="shared" si="18"/>
        <v>18753.170000000002</v>
      </c>
      <c r="O88" s="26">
        <f>+SUM(C88:N88)</f>
        <v>697049.18000000017</v>
      </c>
    </row>
    <row r="89" spans="1:16" ht="15.75" thickBot="1" x14ac:dyDescent="0.3">
      <c r="A89" s="15" t="s">
        <v>63</v>
      </c>
      <c r="B89" s="15" t="s">
        <v>45</v>
      </c>
      <c r="C89" s="22">
        <f>+C88+C87</f>
        <v>259365.67625000005</v>
      </c>
      <c r="D89" s="22">
        <f t="shared" ref="D89:N89" si="19">+D88+D87</f>
        <v>385705.93375000014</v>
      </c>
      <c r="E89" s="22">
        <f t="shared" si="19"/>
        <v>58316.167499999996</v>
      </c>
      <c r="F89" s="22">
        <f t="shared" si="19"/>
        <v>5441.8125</v>
      </c>
      <c r="G89" s="22">
        <f t="shared" si="19"/>
        <v>96.1875</v>
      </c>
      <c r="H89" s="22">
        <f t="shared" si="19"/>
        <v>80.8125</v>
      </c>
      <c r="I89" s="22">
        <f t="shared" si="19"/>
        <v>619.91374999999994</v>
      </c>
      <c r="J89" s="22">
        <f t="shared" si="19"/>
        <v>708.57749999999999</v>
      </c>
      <c r="K89" s="22">
        <f t="shared" si="19"/>
        <v>582.10374999999999</v>
      </c>
      <c r="L89" s="22">
        <f t="shared" si="19"/>
        <v>108.75</v>
      </c>
      <c r="M89" s="22">
        <f t="shared" si="19"/>
        <v>254.71875</v>
      </c>
      <c r="N89" s="22">
        <f t="shared" si="19"/>
        <v>22190.420000000002</v>
      </c>
      <c r="O89" s="23">
        <f>+SUM(C89:N89)</f>
        <v>733471.07375000021</v>
      </c>
    </row>
    <row r="91" spans="1:16" x14ac:dyDescent="0.25">
      <c r="A91" t="s">
        <v>53</v>
      </c>
      <c r="O91" s="8"/>
    </row>
    <row r="92" spans="1:16" ht="15.75" thickBot="1" x14ac:dyDescent="0.3">
      <c r="A92" s="36" t="s">
        <v>22</v>
      </c>
      <c r="B92" s="36"/>
      <c r="C92" s="14" t="s">
        <v>30</v>
      </c>
      <c r="D92" s="14" t="s">
        <v>31</v>
      </c>
      <c r="E92" s="14" t="s">
        <v>32</v>
      </c>
      <c r="F92" s="14" t="s">
        <v>33</v>
      </c>
      <c r="G92" s="14" t="s">
        <v>34</v>
      </c>
      <c r="H92" s="14" t="s">
        <v>35</v>
      </c>
      <c r="I92" s="14" t="s">
        <v>36</v>
      </c>
      <c r="J92" s="14" t="s">
        <v>37</v>
      </c>
      <c r="K92" s="14" t="s">
        <v>38</v>
      </c>
      <c r="L92" s="14" t="s">
        <v>39</v>
      </c>
      <c r="M92" s="14" t="s">
        <v>40</v>
      </c>
      <c r="N92" s="14" t="s">
        <v>41</v>
      </c>
      <c r="O92" s="14" t="s">
        <v>42</v>
      </c>
    </row>
    <row r="93" spans="1:16" ht="15.75" thickTop="1" x14ac:dyDescent="0.25">
      <c r="A93" s="15"/>
      <c r="B93" s="16" t="s">
        <v>43</v>
      </c>
      <c r="C93" s="17">
        <v>12.849307540118707</v>
      </c>
      <c r="D93" s="17">
        <v>13.061476323119777</v>
      </c>
      <c r="E93" s="17">
        <v>12.206744574290484</v>
      </c>
      <c r="F93" s="17">
        <v>12.684317718940937</v>
      </c>
      <c r="G93" s="17">
        <v>12.918621991505427</v>
      </c>
      <c r="H93" s="17">
        <v>11.586805555555555</v>
      </c>
      <c r="I93" s="17">
        <v>12.62303664921466</v>
      </c>
      <c r="J93" s="17">
        <v>12.517850953206239</v>
      </c>
      <c r="K93" s="17">
        <v>12.881320949432405</v>
      </c>
      <c r="L93" s="17">
        <v>13.540063224446786</v>
      </c>
      <c r="M93" s="17">
        <v>13.352692111959287</v>
      </c>
      <c r="N93" s="17">
        <v>13.313821138211383</v>
      </c>
      <c r="O93" s="18">
        <f>+IFERROR(AVERAGEIF(C93:N93,"&gt;0"),0)</f>
        <v>12.79467156083347</v>
      </c>
    </row>
    <row r="94" spans="1:16" x14ac:dyDescent="0.25">
      <c r="A94" s="15"/>
      <c r="B94" s="19" t="s">
        <v>44</v>
      </c>
      <c r="C94" s="20">
        <v>2274.5</v>
      </c>
      <c r="D94" s="20">
        <v>3590</v>
      </c>
      <c r="E94" s="20">
        <v>449.25</v>
      </c>
      <c r="F94" s="20">
        <v>491</v>
      </c>
      <c r="G94" s="20">
        <v>529.75</v>
      </c>
      <c r="H94" s="20">
        <v>648</v>
      </c>
      <c r="I94" s="20">
        <v>859.5</v>
      </c>
      <c r="J94" s="20">
        <v>721.25</v>
      </c>
      <c r="K94" s="20">
        <v>484.5</v>
      </c>
      <c r="L94" s="20">
        <v>237.25</v>
      </c>
      <c r="M94" s="20">
        <v>491.25</v>
      </c>
      <c r="N94" s="20">
        <v>615</v>
      </c>
      <c r="O94" s="21">
        <f>+SUM(C94:N94)</f>
        <v>11391.25</v>
      </c>
    </row>
    <row r="95" spans="1:16" ht="15.75" thickBot="1" x14ac:dyDescent="0.3">
      <c r="A95" s="15"/>
      <c r="B95" s="15" t="s">
        <v>45</v>
      </c>
      <c r="C95" s="22">
        <v>29225.75</v>
      </c>
      <c r="D95" s="22">
        <v>46890.7</v>
      </c>
      <c r="E95" s="22">
        <v>5483.88</v>
      </c>
      <c r="F95" s="22">
        <v>6228</v>
      </c>
      <c r="G95" s="22">
        <v>6843.64</v>
      </c>
      <c r="H95" s="22">
        <v>7508.25</v>
      </c>
      <c r="I95" s="22">
        <v>10849.5</v>
      </c>
      <c r="J95" s="22">
        <v>9028.5</v>
      </c>
      <c r="K95" s="22">
        <v>6241</v>
      </c>
      <c r="L95" s="22">
        <v>3212.38</v>
      </c>
      <c r="M95" s="22">
        <v>6559.51</v>
      </c>
      <c r="N95" s="22">
        <v>8188</v>
      </c>
      <c r="O95" s="23">
        <f>+SUM(C95:N95)</f>
        <v>146259.11000000002</v>
      </c>
      <c r="P95" s="8"/>
    </row>
    <row r="97" spans="1:15" ht="15.75" thickBot="1" x14ac:dyDescent="0.3">
      <c r="A97" s="36" t="s">
        <v>21</v>
      </c>
      <c r="B97" s="36"/>
      <c r="C97" s="14" t="s">
        <v>30</v>
      </c>
      <c r="D97" s="14" t="s">
        <v>31</v>
      </c>
      <c r="E97" s="14" t="s">
        <v>32</v>
      </c>
      <c r="F97" s="14" t="s">
        <v>33</v>
      </c>
      <c r="G97" s="14" t="s">
        <v>34</v>
      </c>
      <c r="H97" s="14" t="s">
        <v>35</v>
      </c>
      <c r="I97" s="14" t="s">
        <v>36</v>
      </c>
      <c r="J97" s="14" t="s">
        <v>37</v>
      </c>
      <c r="K97" s="14" t="s">
        <v>38</v>
      </c>
      <c r="L97" s="14" t="s">
        <v>39</v>
      </c>
      <c r="M97" s="14" t="s">
        <v>40</v>
      </c>
      <c r="N97" s="14" t="s">
        <v>41</v>
      </c>
      <c r="O97" s="14" t="s">
        <v>42</v>
      </c>
    </row>
    <row r="98" spans="1:15" ht="15.75" thickTop="1" x14ac:dyDescent="0.25">
      <c r="A98" s="15"/>
      <c r="B98" s="16" t="s">
        <v>43</v>
      </c>
      <c r="C98" s="17">
        <v>14.029436527077396</v>
      </c>
      <c r="D98" s="17">
        <v>13.812523627588979</v>
      </c>
      <c r="E98" s="17">
        <v>13.044703000612371</v>
      </c>
      <c r="F98" s="17">
        <v>13.130167597765363</v>
      </c>
      <c r="G98" s="17">
        <v>13.227982954545455</v>
      </c>
      <c r="H98" s="17">
        <v>12.846840659340659</v>
      </c>
      <c r="I98" s="17">
        <v>13.12887962480459</v>
      </c>
      <c r="J98" s="17">
        <v>13.205360000000004</v>
      </c>
      <c r="K98" s="17">
        <v>13.524645669291342</v>
      </c>
      <c r="L98" s="17" t="e">
        <v>#DIV/0!</v>
      </c>
      <c r="M98" s="17" t="e">
        <v>#DIV/0!</v>
      </c>
      <c r="N98" s="17">
        <v>14.095322939866371</v>
      </c>
      <c r="O98" s="18">
        <f>+IFERROR(AVERAGEIF(C98:N98,"&gt;0"),0)</f>
        <v>13.404586260089252</v>
      </c>
    </row>
    <row r="99" spans="1:15" x14ac:dyDescent="0.25">
      <c r="A99" s="15"/>
      <c r="B99" s="19" t="s">
        <v>44</v>
      </c>
      <c r="C99" s="20">
        <v>2280.5</v>
      </c>
      <c r="D99" s="20">
        <v>3729.75</v>
      </c>
      <c r="E99" s="20">
        <v>408.25</v>
      </c>
      <c r="F99" s="20">
        <v>447.5</v>
      </c>
      <c r="G99" s="20">
        <v>352</v>
      </c>
      <c r="H99" s="20">
        <v>364</v>
      </c>
      <c r="I99" s="20">
        <v>479.75</v>
      </c>
      <c r="J99" s="20">
        <v>500</v>
      </c>
      <c r="K99" s="20">
        <v>381</v>
      </c>
      <c r="L99" s="20">
        <v>0</v>
      </c>
      <c r="M99" s="20">
        <v>0</v>
      </c>
      <c r="N99" s="20">
        <v>112.25</v>
      </c>
      <c r="O99" s="21">
        <f>+SUM(C99:N99)</f>
        <v>9055</v>
      </c>
    </row>
    <row r="100" spans="1:15" ht="15.75" thickBot="1" x14ac:dyDescent="0.3">
      <c r="A100" s="15"/>
      <c r="B100" s="15" t="s">
        <v>45</v>
      </c>
      <c r="C100" s="22">
        <v>31994.13</v>
      </c>
      <c r="D100" s="22">
        <v>51517.259999999995</v>
      </c>
      <c r="E100" s="22">
        <v>5325.5</v>
      </c>
      <c r="F100" s="22">
        <v>5875.75</v>
      </c>
      <c r="G100" s="22">
        <v>4656.25</v>
      </c>
      <c r="H100" s="22">
        <v>4676.25</v>
      </c>
      <c r="I100" s="22">
        <v>6298.5800000000017</v>
      </c>
      <c r="J100" s="22">
        <v>6602.6800000000021</v>
      </c>
      <c r="K100" s="22">
        <v>5152.8900000000012</v>
      </c>
      <c r="L100" s="22">
        <v>0</v>
      </c>
      <c r="M100" s="22">
        <v>0</v>
      </c>
      <c r="N100" s="22">
        <v>1582.2</v>
      </c>
      <c r="O100" s="23">
        <f>+SUM(C100:N100)</f>
        <v>123681.49</v>
      </c>
    </row>
    <row r="102" spans="1:15" ht="15.75" thickBot="1" x14ac:dyDescent="0.3">
      <c r="A102" s="36" t="s">
        <v>59</v>
      </c>
      <c r="B102" s="36"/>
      <c r="C102" s="14" t="s">
        <v>30</v>
      </c>
      <c r="D102" s="14" t="s">
        <v>31</v>
      </c>
      <c r="E102" s="14" t="s">
        <v>32</v>
      </c>
      <c r="F102" s="14" t="s">
        <v>33</v>
      </c>
      <c r="G102" s="14" t="s">
        <v>34</v>
      </c>
      <c r="H102" s="14" t="s">
        <v>35</v>
      </c>
      <c r="I102" s="14" t="s">
        <v>36</v>
      </c>
      <c r="J102" s="14" t="s">
        <v>37</v>
      </c>
      <c r="K102" s="14" t="s">
        <v>38</v>
      </c>
      <c r="L102" s="14" t="s">
        <v>39</v>
      </c>
      <c r="M102" s="14" t="s">
        <v>40</v>
      </c>
      <c r="N102" s="14" t="s">
        <v>41</v>
      </c>
      <c r="O102" s="14" t="s">
        <v>42</v>
      </c>
    </row>
    <row r="103" spans="1:15" ht="15.75" thickTop="1" x14ac:dyDescent="0.25">
      <c r="A103" s="15"/>
      <c r="B103" s="16" t="s">
        <v>43</v>
      </c>
      <c r="C103" s="17">
        <f t="shared" ref="C103:N103" si="20">+C107/C104</f>
        <v>14.797916575192099</v>
      </c>
      <c r="D103" s="17">
        <f t="shared" si="20"/>
        <v>14.826234844086203</v>
      </c>
      <c r="E103" s="17">
        <f t="shared" si="20"/>
        <v>13.170991253644315</v>
      </c>
      <c r="F103" s="17">
        <f t="shared" si="20"/>
        <v>13.271576984549814</v>
      </c>
      <c r="G103" s="17">
        <f t="shared" si="20"/>
        <v>11.311383612134959</v>
      </c>
      <c r="H103" s="17">
        <f t="shared" si="20"/>
        <v>9.991600790513834</v>
      </c>
      <c r="I103" s="17">
        <f t="shared" si="20"/>
        <v>10.156130296807918</v>
      </c>
      <c r="J103" s="17">
        <f t="shared" si="20"/>
        <v>11.562986693961109</v>
      </c>
      <c r="K103" s="17">
        <f t="shared" si="20"/>
        <v>12.657313691507802</v>
      </c>
      <c r="L103" s="17">
        <f t="shared" si="20"/>
        <v>0.75</v>
      </c>
      <c r="M103" s="17">
        <f t="shared" si="20"/>
        <v>0.75</v>
      </c>
      <c r="N103" s="17">
        <f t="shared" si="20"/>
        <v>5.1011859745617052</v>
      </c>
      <c r="O103" s="18">
        <f>+IFERROR(AVERAGEIF(C103:N103,"&gt;0"),0)</f>
        <v>9.8622767264133131</v>
      </c>
    </row>
    <row r="104" spans="1:15" x14ac:dyDescent="0.25">
      <c r="A104" s="15"/>
      <c r="B104" s="19" t="s">
        <v>44</v>
      </c>
      <c r="C104" s="24">
        <f>+AVERAGE(C94,C99)</f>
        <v>2277.5</v>
      </c>
      <c r="D104" s="24">
        <f>+AVERAGE(D94,D99)</f>
        <v>3659.875</v>
      </c>
      <c r="E104" s="24">
        <f>+AVERAGE(E94,E99)</f>
        <v>428.75</v>
      </c>
      <c r="F104" s="24">
        <f>+AVERAGE(F94,F99)</f>
        <v>469.25</v>
      </c>
      <c r="G104" s="24">
        <f>+AVERAGE(G94,G99)</f>
        <v>440.875</v>
      </c>
      <c r="H104" s="24">
        <f>+AVERAGE(H94,H99)</f>
        <v>506</v>
      </c>
      <c r="I104" s="24">
        <f>+AVERAGE(I94,I99)</f>
        <v>669.625</v>
      </c>
      <c r="J104" s="24">
        <f>+AVERAGE(J94,J99)</f>
        <v>610.625</v>
      </c>
      <c r="K104" s="24">
        <f>+AVERAGE(K94,K99)</f>
        <v>432.75</v>
      </c>
      <c r="L104" s="24">
        <f>+AVERAGE(L94,L99)</f>
        <v>118.625</v>
      </c>
      <c r="M104" s="24">
        <f>+AVERAGE(M94,M99)</f>
        <v>245.625</v>
      </c>
      <c r="N104" s="24">
        <f>+AVERAGE(N94,N99)</f>
        <v>363.625</v>
      </c>
      <c r="O104" s="21">
        <f>+SUM(C104:N104)</f>
        <v>10223.125</v>
      </c>
    </row>
    <row r="105" spans="1:15" x14ac:dyDescent="0.25">
      <c r="A105" s="15" t="s">
        <v>46</v>
      </c>
      <c r="B105" s="27">
        <v>0.75</v>
      </c>
      <c r="C105" s="25">
        <f>+C104*0.75</f>
        <v>1708.125</v>
      </c>
      <c r="D105" s="25">
        <f t="shared" ref="D105:N105" si="21">+D104*0.75</f>
        <v>2744.90625</v>
      </c>
      <c r="E105" s="25">
        <f t="shared" si="21"/>
        <v>321.5625</v>
      </c>
      <c r="F105" s="25">
        <f t="shared" si="21"/>
        <v>351.9375</v>
      </c>
      <c r="G105" s="25">
        <f t="shared" si="21"/>
        <v>330.65625</v>
      </c>
      <c r="H105" s="25">
        <f t="shared" si="21"/>
        <v>379.5</v>
      </c>
      <c r="I105" s="25">
        <f t="shared" si="21"/>
        <v>502.21875</v>
      </c>
      <c r="J105" s="25">
        <f t="shared" si="21"/>
        <v>457.96875</v>
      </c>
      <c r="K105" s="25">
        <f t="shared" si="21"/>
        <v>324.5625</v>
      </c>
      <c r="L105" s="25">
        <f t="shared" si="21"/>
        <v>88.96875</v>
      </c>
      <c r="M105" s="25">
        <f t="shared" si="21"/>
        <v>184.21875</v>
      </c>
      <c r="N105" s="25">
        <f t="shared" si="21"/>
        <v>272.71875</v>
      </c>
      <c r="O105" s="50">
        <f>+SUM(C105:N105)</f>
        <v>7667.34375</v>
      </c>
    </row>
    <row r="106" spans="1:15" x14ac:dyDescent="0.25">
      <c r="A106" s="15" t="s">
        <v>21</v>
      </c>
      <c r="B106" s="19"/>
      <c r="C106" s="25">
        <f>+C100</f>
        <v>31994.13</v>
      </c>
      <c r="D106" s="25">
        <f t="shared" ref="D106:N106" si="22">+D100</f>
        <v>51517.259999999995</v>
      </c>
      <c r="E106" s="25">
        <f t="shared" si="22"/>
        <v>5325.5</v>
      </c>
      <c r="F106" s="25">
        <f t="shared" si="22"/>
        <v>5875.75</v>
      </c>
      <c r="G106" s="25">
        <f t="shared" si="22"/>
        <v>4656.25</v>
      </c>
      <c r="H106" s="25">
        <f t="shared" si="22"/>
        <v>4676.25</v>
      </c>
      <c r="I106" s="25">
        <f t="shared" si="22"/>
        <v>6298.5800000000017</v>
      </c>
      <c r="J106" s="25">
        <f t="shared" si="22"/>
        <v>6602.6800000000021</v>
      </c>
      <c r="K106" s="25">
        <f t="shared" si="22"/>
        <v>5152.8900000000012</v>
      </c>
      <c r="L106" s="25">
        <f t="shared" si="22"/>
        <v>0</v>
      </c>
      <c r="M106" s="25">
        <f t="shared" si="22"/>
        <v>0</v>
      </c>
      <c r="N106" s="25">
        <f t="shared" si="22"/>
        <v>1582.2</v>
      </c>
      <c r="O106" s="26">
        <f>+SUM(C106:N106)</f>
        <v>123681.49</v>
      </c>
    </row>
    <row r="107" spans="1:15" ht="15.75" thickBot="1" x14ac:dyDescent="0.3">
      <c r="A107" s="15" t="s">
        <v>63</v>
      </c>
      <c r="B107" s="15" t="s">
        <v>45</v>
      </c>
      <c r="C107" s="22">
        <f>+C106+C105</f>
        <v>33702.255000000005</v>
      </c>
      <c r="D107" s="22">
        <f t="shared" ref="D107:N107" si="23">+D106+D105</f>
        <v>54262.166249999995</v>
      </c>
      <c r="E107" s="22">
        <f t="shared" si="23"/>
        <v>5647.0625</v>
      </c>
      <c r="F107" s="22">
        <f t="shared" si="23"/>
        <v>6227.6875</v>
      </c>
      <c r="G107" s="22">
        <f t="shared" si="23"/>
        <v>4986.90625</v>
      </c>
      <c r="H107" s="22">
        <f t="shared" si="23"/>
        <v>5055.75</v>
      </c>
      <c r="I107" s="22">
        <f t="shared" si="23"/>
        <v>6800.7987500000017</v>
      </c>
      <c r="J107" s="22">
        <f t="shared" si="23"/>
        <v>7060.6487500000021</v>
      </c>
      <c r="K107" s="22">
        <f t="shared" si="23"/>
        <v>5477.4525000000012</v>
      </c>
      <c r="L107" s="22">
        <f t="shared" si="23"/>
        <v>88.96875</v>
      </c>
      <c r="M107" s="22">
        <f t="shared" si="23"/>
        <v>184.21875</v>
      </c>
      <c r="N107" s="22">
        <f t="shared" si="23"/>
        <v>1854.91875</v>
      </c>
      <c r="O107" s="23">
        <f>+SUM(C107:N107)</f>
        <v>131348.83375000002</v>
      </c>
    </row>
    <row r="109" spans="1:15" x14ac:dyDescent="0.25">
      <c r="A109" t="s">
        <v>67</v>
      </c>
      <c r="O109" s="8"/>
    </row>
    <row r="110" spans="1:15" ht="15.75" thickBot="1" x14ac:dyDescent="0.3">
      <c r="A110" s="36" t="s">
        <v>22</v>
      </c>
      <c r="B110" s="36"/>
      <c r="C110" s="14" t="s">
        <v>30</v>
      </c>
      <c r="D110" s="14" t="s">
        <v>31</v>
      </c>
      <c r="E110" s="14" t="s">
        <v>32</v>
      </c>
      <c r="F110" s="14" t="s">
        <v>33</v>
      </c>
      <c r="G110" s="14" t="s">
        <v>34</v>
      </c>
      <c r="H110" s="14" t="s">
        <v>35</v>
      </c>
      <c r="I110" s="14" t="s">
        <v>36</v>
      </c>
      <c r="J110" s="14" t="s">
        <v>37</v>
      </c>
      <c r="K110" s="14" t="s">
        <v>38</v>
      </c>
      <c r="L110" s="14" t="s">
        <v>39</v>
      </c>
      <c r="M110" s="14" t="s">
        <v>40</v>
      </c>
      <c r="N110" s="14" t="s">
        <v>41</v>
      </c>
      <c r="O110" s="14" t="s">
        <v>42</v>
      </c>
    </row>
    <row r="111" spans="1:15" ht="15.75" thickTop="1" x14ac:dyDescent="0.25">
      <c r="A111" s="15"/>
      <c r="B111" s="16" t="s">
        <v>43</v>
      </c>
      <c r="C111" s="17">
        <v>12.811391794046664</v>
      </c>
      <c r="D111" s="17">
        <v>11.868202264150941</v>
      </c>
      <c r="E111" s="17">
        <v>11.859352896914972</v>
      </c>
      <c r="F111" s="17">
        <v>12.250996538531606</v>
      </c>
      <c r="G111" s="17">
        <v>12.517019190362795</v>
      </c>
      <c r="H111" s="17">
        <v>11.874501555325134</v>
      </c>
      <c r="I111" s="17">
        <v>13.128326511519118</v>
      </c>
      <c r="J111" s="17">
        <v>13.072026406429387</v>
      </c>
      <c r="K111" s="17">
        <v>13.050455253591826</v>
      </c>
      <c r="L111" s="17">
        <v>13.348075264602118</v>
      </c>
      <c r="M111" s="17">
        <v>12.995119445157975</v>
      </c>
      <c r="N111" s="17">
        <v>13.045872756933118</v>
      </c>
      <c r="O111" s="18">
        <f>+IFERROR(AVERAGEIF(C111:N111,"&gt;0"),0)</f>
        <v>12.65177832313047</v>
      </c>
    </row>
    <row r="112" spans="1:15" x14ac:dyDescent="0.25">
      <c r="A112" s="15"/>
      <c r="B112" s="19" t="s">
        <v>44</v>
      </c>
      <c r="C112" s="20">
        <v>932.25</v>
      </c>
      <c r="D112" s="20">
        <v>1656.25</v>
      </c>
      <c r="E112" s="20">
        <v>996.75</v>
      </c>
      <c r="F112" s="20">
        <v>1372.25</v>
      </c>
      <c r="G112" s="20">
        <v>1784.75</v>
      </c>
      <c r="H112" s="20">
        <v>1687.75</v>
      </c>
      <c r="I112" s="20">
        <v>2137.75</v>
      </c>
      <c r="J112" s="20">
        <v>1742</v>
      </c>
      <c r="K112" s="20">
        <v>1444.25</v>
      </c>
      <c r="L112" s="20">
        <v>1275.5</v>
      </c>
      <c r="M112" s="20">
        <v>973.25</v>
      </c>
      <c r="N112" s="20">
        <v>766.25</v>
      </c>
      <c r="O112" s="21">
        <f>+SUM(C112:N112)</f>
        <v>16769</v>
      </c>
    </row>
    <row r="113" spans="1:16" ht="15.75" thickBot="1" x14ac:dyDescent="0.3">
      <c r="A113" s="15"/>
      <c r="B113" s="15" t="s">
        <v>45</v>
      </c>
      <c r="C113" s="22">
        <v>11943.420000000002</v>
      </c>
      <c r="D113" s="22">
        <v>19656.709999999995</v>
      </c>
      <c r="E113" s="22">
        <v>11820.809999999998</v>
      </c>
      <c r="F113" s="22">
        <v>16811.429999999997</v>
      </c>
      <c r="G113" s="22">
        <v>22339.75</v>
      </c>
      <c r="H113" s="22">
        <v>20041.189999999995</v>
      </c>
      <c r="I113" s="22">
        <v>28065.079999999994</v>
      </c>
      <c r="J113" s="22">
        <v>22771.469999999994</v>
      </c>
      <c r="K113" s="22">
        <v>18848.119999999995</v>
      </c>
      <c r="L113" s="22">
        <v>17025.47</v>
      </c>
      <c r="M113" s="22">
        <v>12647.5</v>
      </c>
      <c r="N113" s="22">
        <v>9996.4000000000015</v>
      </c>
      <c r="O113" s="23">
        <f>+SUM(C113:N113)</f>
        <v>211967.34999999998</v>
      </c>
      <c r="P113" s="8"/>
    </row>
    <row r="115" spans="1:16" ht="15.75" thickBot="1" x14ac:dyDescent="0.3">
      <c r="A115" s="36" t="s">
        <v>21</v>
      </c>
      <c r="B115" s="36"/>
      <c r="C115" s="14" t="s">
        <v>30</v>
      </c>
      <c r="D115" s="14" t="s">
        <v>31</v>
      </c>
      <c r="E115" s="14" t="s">
        <v>32</v>
      </c>
      <c r="F115" s="14" t="s">
        <v>33</v>
      </c>
      <c r="G115" s="14" t="s">
        <v>34</v>
      </c>
      <c r="H115" s="14" t="s">
        <v>35</v>
      </c>
      <c r="I115" s="14" t="s">
        <v>36</v>
      </c>
      <c r="J115" s="14" t="s">
        <v>37</v>
      </c>
      <c r="K115" s="14" t="s">
        <v>38</v>
      </c>
      <c r="L115" s="14" t="s">
        <v>39</v>
      </c>
      <c r="M115" s="14" t="s">
        <v>40</v>
      </c>
      <c r="N115" s="14" t="s">
        <v>41</v>
      </c>
      <c r="O115" s="14" t="s">
        <v>42</v>
      </c>
    </row>
    <row r="116" spans="1:16" ht="15.75" thickTop="1" x14ac:dyDescent="0.25">
      <c r="A116" s="15"/>
      <c r="B116" s="16" t="s">
        <v>43</v>
      </c>
      <c r="C116" s="17">
        <v>13.143961617546262</v>
      </c>
      <c r="D116" s="17">
        <v>13.325378342499523</v>
      </c>
      <c r="E116" s="17">
        <v>13.443067669172937</v>
      </c>
      <c r="F116" s="17">
        <v>13.548531601457311</v>
      </c>
      <c r="G116" s="17">
        <v>13.67596746575342</v>
      </c>
      <c r="H116" s="17">
        <v>13.306728517782192</v>
      </c>
      <c r="I116" s="17">
        <v>14.047950983186096</v>
      </c>
      <c r="J116" s="17">
        <v>14.67194705677464</v>
      </c>
      <c r="K116" s="17">
        <v>14.205262909691111</v>
      </c>
      <c r="L116" s="17" t="e">
        <v>#DIV/0!</v>
      </c>
      <c r="M116" s="17" t="e">
        <v>#DIV/0!</v>
      </c>
      <c r="N116" s="17" t="e">
        <v>#DIV/0!</v>
      </c>
      <c r="O116" s="18">
        <f>+IFERROR(AVERAGEIF(C116:N116,"&gt;0"),0)</f>
        <v>13.707644018207056</v>
      </c>
    </row>
    <row r="117" spans="1:16" x14ac:dyDescent="0.25">
      <c r="A117" s="15"/>
      <c r="B117" s="19" t="s">
        <v>44</v>
      </c>
      <c r="C117" s="20">
        <v>729.5</v>
      </c>
      <c r="D117" s="20">
        <v>1318.25</v>
      </c>
      <c r="E117" s="20">
        <v>831.25</v>
      </c>
      <c r="F117" s="20">
        <v>1578.25</v>
      </c>
      <c r="G117" s="20">
        <v>1168</v>
      </c>
      <c r="H117" s="20">
        <v>1131.75</v>
      </c>
      <c r="I117" s="20">
        <v>1754.5</v>
      </c>
      <c r="J117" s="20">
        <v>1435.5</v>
      </c>
      <c r="K117" s="20">
        <v>1060.25</v>
      </c>
      <c r="L117" s="20">
        <v>0</v>
      </c>
      <c r="M117" s="20">
        <v>0</v>
      </c>
      <c r="N117" s="20">
        <v>0</v>
      </c>
      <c r="O117" s="21">
        <f>+SUM(C117:N117)</f>
        <v>11007.25</v>
      </c>
    </row>
    <row r="118" spans="1:16" ht="15.75" thickBot="1" x14ac:dyDescent="0.3">
      <c r="A118" s="15"/>
      <c r="B118" s="15" t="s">
        <v>45</v>
      </c>
      <c r="C118" s="22">
        <v>9588.5199999999986</v>
      </c>
      <c r="D118" s="22">
        <v>17566.179999999997</v>
      </c>
      <c r="E118" s="22">
        <v>11174.550000000003</v>
      </c>
      <c r="F118" s="22">
        <v>21382.97</v>
      </c>
      <c r="G118" s="22">
        <v>15973.529999999995</v>
      </c>
      <c r="H118" s="22">
        <v>15059.889999999996</v>
      </c>
      <c r="I118" s="22">
        <v>24647.130000000005</v>
      </c>
      <c r="J118" s="22">
        <v>21061.579999999994</v>
      </c>
      <c r="K118" s="22">
        <v>15061.130000000001</v>
      </c>
      <c r="L118" s="22">
        <v>0</v>
      </c>
      <c r="M118" s="22">
        <v>0</v>
      </c>
      <c r="N118" s="22">
        <v>0</v>
      </c>
      <c r="O118" s="23">
        <f>+SUM(C118:N118)</f>
        <v>151515.48000000001</v>
      </c>
    </row>
    <row r="120" spans="1:16" ht="15.75" thickBot="1" x14ac:dyDescent="0.3">
      <c r="A120" s="36" t="s">
        <v>59</v>
      </c>
      <c r="B120" s="36"/>
      <c r="C120" s="14" t="s">
        <v>30</v>
      </c>
      <c r="D120" s="14" t="s">
        <v>31</v>
      </c>
      <c r="E120" s="14" t="s">
        <v>32</v>
      </c>
      <c r="F120" s="14" t="s">
        <v>33</v>
      </c>
      <c r="G120" s="14" t="s">
        <v>34</v>
      </c>
      <c r="H120" s="14" t="s">
        <v>35</v>
      </c>
      <c r="I120" s="14" t="s">
        <v>36</v>
      </c>
      <c r="J120" s="14" t="s">
        <v>37</v>
      </c>
      <c r="K120" s="14" t="s">
        <v>38</v>
      </c>
      <c r="L120" s="14" t="s">
        <v>39</v>
      </c>
      <c r="M120" s="14" t="s">
        <v>40</v>
      </c>
      <c r="N120" s="14" t="s">
        <v>41</v>
      </c>
      <c r="O120" s="14" t="s">
        <v>42</v>
      </c>
    </row>
    <row r="121" spans="1:16" ht="15.75" thickTop="1" x14ac:dyDescent="0.25">
      <c r="A121" s="15"/>
      <c r="B121" s="16" t="s">
        <v>43</v>
      </c>
      <c r="C121" s="17">
        <f t="shared" ref="C121:N121" si="24">+C125/C122</f>
        <v>12.29026778998044</v>
      </c>
      <c r="D121" s="17">
        <f t="shared" si="24"/>
        <v>12.561181711211967</v>
      </c>
      <c r="E121" s="17">
        <f t="shared" si="24"/>
        <v>12.975984682713351</v>
      </c>
      <c r="F121" s="17">
        <f t="shared" si="24"/>
        <v>15.24447212336892</v>
      </c>
      <c r="G121" s="17">
        <f t="shared" si="24"/>
        <v>11.569425958851914</v>
      </c>
      <c r="H121" s="17">
        <f t="shared" si="24"/>
        <v>11.432667139563749</v>
      </c>
      <c r="I121" s="17">
        <f t="shared" si="24"/>
        <v>13.414720919776482</v>
      </c>
      <c r="J121" s="17">
        <f t="shared" si="24"/>
        <v>14.006698662470493</v>
      </c>
      <c r="K121" s="17">
        <f t="shared" si="24"/>
        <v>12.77725494110601</v>
      </c>
      <c r="L121" s="17">
        <f t="shared" si="24"/>
        <v>0.75</v>
      </c>
      <c r="M121" s="17">
        <f t="shared" si="24"/>
        <v>0.75</v>
      </c>
      <c r="N121" s="17">
        <f t="shared" si="24"/>
        <v>0.75</v>
      </c>
      <c r="O121" s="18">
        <f>+IFERROR(AVERAGEIF(C121:N121,"&gt;0"),0)</f>
        <v>9.8768894940869441</v>
      </c>
    </row>
    <row r="122" spans="1:16" x14ac:dyDescent="0.25">
      <c r="A122" s="15"/>
      <c r="B122" s="19" t="s">
        <v>44</v>
      </c>
      <c r="C122" s="24">
        <f>+AVERAGE(C112,C117)</f>
        <v>830.875</v>
      </c>
      <c r="D122" s="24">
        <f>+AVERAGE(D112,D117)</f>
        <v>1487.25</v>
      </c>
      <c r="E122" s="24">
        <f>+AVERAGE(E112,E117)</f>
        <v>914</v>
      </c>
      <c r="F122" s="24">
        <f>+AVERAGE(F112,F117)</f>
        <v>1475.25</v>
      </c>
      <c r="G122" s="24">
        <f>+AVERAGE(G112,G117)</f>
        <v>1476.375</v>
      </c>
      <c r="H122" s="24">
        <f>+AVERAGE(H112,H117)</f>
        <v>1409.75</v>
      </c>
      <c r="I122" s="24">
        <f>+AVERAGE(I112,I117)</f>
        <v>1946.125</v>
      </c>
      <c r="J122" s="24">
        <f>+AVERAGE(J112,J117)</f>
        <v>1588.75</v>
      </c>
      <c r="K122" s="24">
        <f>+AVERAGE(K112,K117)</f>
        <v>1252.25</v>
      </c>
      <c r="L122" s="24">
        <f>+AVERAGE(L112,L117)</f>
        <v>637.75</v>
      </c>
      <c r="M122" s="24">
        <f>+AVERAGE(M112,M117)</f>
        <v>486.625</v>
      </c>
      <c r="N122" s="24">
        <f>+AVERAGE(N112,N117)</f>
        <v>383.125</v>
      </c>
      <c r="O122" s="21">
        <f>+SUM(C122:N122)</f>
        <v>13888.125</v>
      </c>
    </row>
    <row r="123" spans="1:16" x14ac:dyDescent="0.25">
      <c r="A123" s="15" t="s">
        <v>46</v>
      </c>
      <c r="B123" s="27">
        <v>0.75</v>
      </c>
      <c r="C123" s="25">
        <f>+C122*0.75</f>
        <v>623.15625</v>
      </c>
      <c r="D123" s="25">
        <f t="shared" ref="D123:N123" si="25">+D122*0.75</f>
        <v>1115.4375</v>
      </c>
      <c r="E123" s="25">
        <f t="shared" si="25"/>
        <v>685.5</v>
      </c>
      <c r="F123" s="25">
        <f t="shared" si="25"/>
        <v>1106.4375</v>
      </c>
      <c r="G123" s="25">
        <f t="shared" si="25"/>
        <v>1107.28125</v>
      </c>
      <c r="H123" s="25">
        <f t="shared" si="25"/>
        <v>1057.3125</v>
      </c>
      <c r="I123" s="25">
        <f t="shared" si="25"/>
        <v>1459.59375</v>
      </c>
      <c r="J123" s="25">
        <f t="shared" si="25"/>
        <v>1191.5625</v>
      </c>
      <c r="K123" s="25">
        <f t="shared" si="25"/>
        <v>939.1875</v>
      </c>
      <c r="L123" s="25">
        <f t="shared" si="25"/>
        <v>478.3125</v>
      </c>
      <c r="M123" s="25">
        <f t="shared" si="25"/>
        <v>364.96875</v>
      </c>
      <c r="N123" s="25">
        <f t="shared" si="25"/>
        <v>287.34375</v>
      </c>
      <c r="O123" s="50">
        <f>+SUM(C123:N123)</f>
        <v>10416.09375</v>
      </c>
    </row>
    <row r="124" spans="1:16" x14ac:dyDescent="0.25">
      <c r="A124" s="15" t="s">
        <v>21</v>
      </c>
      <c r="B124" s="19"/>
      <c r="C124" s="25">
        <f>+C118</f>
        <v>9588.5199999999986</v>
      </c>
      <c r="D124" s="25">
        <f t="shared" ref="D124:N124" si="26">+D118</f>
        <v>17566.179999999997</v>
      </c>
      <c r="E124" s="25">
        <f t="shared" si="26"/>
        <v>11174.550000000003</v>
      </c>
      <c r="F124" s="25">
        <f t="shared" si="26"/>
        <v>21382.97</v>
      </c>
      <c r="G124" s="25">
        <f t="shared" si="26"/>
        <v>15973.529999999995</v>
      </c>
      <c r="H124" s="25">
        <f t="shared" si="26"/>
        <v>15059.889999999996</v>
      </c>
      <c r="I124" s="25">
        <f t="shared" si="26"/>
        <v>24647.130000000005</v>
      </c>
      <c r="J124" s="25">
        <f t="shared" si="26"/>
        <v>21061.579999999994</v>
      </c>
      <c r="K124" s="25">
        <f t="shared" si="26"/>
        <v>15061.130000000001</v>
      </c>
      <c r="L124" s="25">
        <f t="shared" si="26"/>
        <v>0</v>
      </c>
      <c r="M124" s="25">
        <f t="shared" si="26"/>
        <v>0</v>
      </c>
      <c r="N124" s="25">
        <f t="shared" si="26"/>
        <v>0</v>
      </c>
      <c r="O124" s="26">
        <f>+SUM(C124:N124)</f>
        <v>151515.48000000001</v>
      </c>
    </row>
    <row r="125" spans="1:16" ht="15.75" thickBot="1" x14ac:dyDescent="0.3">
      <c r="A125" s="15" t="s">
        <v>63</v>
      </c>
      <c r="B125" s="15" t="s">
        <v>45</v>
      </c>
      <c r="C125" s="22">
        <f>+C124+C123</f>
        <v>10211.676249999999</v>
      </c>
      <c r="D125" s="22">
        <f t="shared" ref="D125:N125" si="27">+D124+D123</f>
        <v>18681.617499999997</v>
      </c>
      <c r="E125" s="22">
        <f t="shared" si="27"/>
        <v>11860.050000000003</v>
      </c>
      <c r="F125" s="22">
        <f t="shared" si="27"/>
        <v>22489.407500000001</v>
      </c>
      <c r="G125" s="22">
        <f t="shared" si="27"/>
        <v>17080.811249999995</v>
      </c>
      <c r="H125" s="22">
        <f t="shared" si="27"/>
        <v>16117.202499999996</v>
      </c>
      <c r="I125" s="22">
        <f t="shared" si="27"/>
        <v>26106.723750000005</v>
      </c>
      <c r="J125" s="22">
        <f t="shared" si="27"/>
        <v>22253.142499999994</v>
      </c>
      <c r="K125" s="22">
        <f t="shared" si="27"/>
        <v>16000.317500000001</v>
      </c>
      <c r="L125" s="22">
        <f t="shared" si="27"/>
        <v>478.3125</v>
      </c>
      <c r="M125" s="22">
        <f t="shared" si="27"/>
        <v>364.96875</v>
      </c>
      <c r="N125" s="22">
        <f t="shared" si="27"/>
        <v>287.34375</v>
      </c>
      <c r="O125" s="23">
        <f>+SUM(C125:N125)</f>
        <v>161931.57375000001</v>
      </c>
    </row>
  </sheetData>
  <mergeCells count="21">
    <mergeCell ref="A115:B115"/>
    <mergeCell ref="A120:B120"/>
    <mergeCell ref="A84:B84"/>
    <mergeCell ref="A92:B92"/>
    <mergeCell ref="A97:B97"/>
    <mergeCell ref="A102:B102"/>
    <mergeCell ref="A110:B110"/>
    <mergeCell ref="A56:B56"/>
    <mergeCell ref="A61:B61"/>
    <mergeCell ref="A66:B66"/>
    <mergeCell ref="A74:B74"/>
    <mergeCell ref="A79:B79"/>
    <mergeCell ref="A7:B7"/>
    <mergeCell ref="A2:B2"/>
    <mergeCell ref="A12:B12"/>
    <mergeCell ref="A38:B38"/>
    <mergeCell ref="A43:B43"/>
    <mergeCell ref="A20:B20"/>
    <mergeCell ref="A25:B25"/>
    <mergeCell ref="A30:B30"/>
    <mergeCell ref="A48:B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Empey</dc:creator>
  <cp:lastModifiedBy>Nathan Empey</cp:lastModifiedBy>
  <cp:lastPrinted>2020-03-06T18:00:41Z</cp:lastPrinted>
  <dcterms:created xsi:type="dcterms:W3CDTF">2020-03-03T16:08:05Z</dcterms:created>
  <dcterms:modified xsi:type="dcterms:W3CDTF">2020-12-21T20:46:18Z</dcterms:modified>
</cp:coreProperties>
</file>